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8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9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0.xml" ContentType="application/vnd.openxmlformats-officedocument.drawing+xml"/>
  <Override PartName="/xl/tables/table18.xml" ContentType="application/vnd.openxmlformats-officedocument.spreadsheetml.table+xml"/>
  <Override PartName="/xl/drawings/drawing11.xml" ContentType="application/vnd.openxmlformats-officedocument.drawing+xml"/>
  <Override PartName="/xl/tables/table19.xml" ContentType="application/vnd.openxmlformats-officedocument.spreadsheetml.table+xml"/>
  <Override PartName="/xl/drawings/drawing12.xml" ContentType="application/vnd.openxmlformats-officedocument.drawing+xml"/>
  <Override PartName="/xl/tables/table20.xml" ContentType="application/vnd.openxmlformats-officedocument.spreadsheetml.table+xml"/>
  <Override PartName="/xl/drawings/drawing13.xml" ContentType="application/vnd.openxmlformats-officedocument.drawing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20" windowHeight="7905" tabRatio="822" activeTab="13"/>
  </bookViews>
  <sheets>
    <sheet name="Summary Page" sheetId="42" r:id="rId1"/>
    <sheet name="Scorecard" sheetId="44" r:id="rId2"/>
    <sheet name="Carbon Emissions (month)" sheetId="45" state="hidden" r:id="rId3"/>
    <sheet name="Payback template (Layout)" sheetId="41" state="hidden" r:id="rId4"/>
    <sheet name="Payback Template" sheetId="43" r:id="rId5"/>
    <sheet name="Central Services" sheetId="8" r:id="rId6"/>
    <sheet name="Steamboat" sheetId="11" r:id="rId7"/>
    <sheet name="Edwards" sheetId="9" r:id="rId8"/>
    <sheet name="Spring Valley" sheetId="13" r:id="rId9"/>
    <sheet name="Leadville" sheetId="15" r:id="rId10"/>
    <sheet name="Summit" sheetId="16" r:id="rId11"/>
    <sheet name="Glenwood Center" sheetId="18" r:id="rId12"/>
    <sheet name="Aspen" sheetId="40" r:id="rId13"/>
    <sheet name="Rifle" sheetId="39" r:id="rId14"/>
    <sheet name="Carbondale" sheetId="38" r:id="rId15"/>
  </sheets>
  <definedNames>
    <definedName name="_xlnm.Print_Titles" localSheetId="14">Carbondale!$4:$4</definedName>
    <definedName name="_xlnm.Print_Titles" localSheetId="5">'Central Services'!$3:$3</definedName>
    <definedName name="_xlnm.Print_Titles" localSheetId="7">Edwards!$3:$3</definedName>
    <definedName name="_xlnm.Print_Titles" localSheetId="11">'Glenwood Center'!$4:$4</definedName>
    <definedName name="_xlnm.Print_Titles" localSheetId="9">Leadville!$4:$4</definedName>
    <definedName name="_xlnm.Print_Titles" localSheetId="8">'Spring Valley'!$4:$4</definedName>
    <definedName name="_xlnm.Print_Titles" localSheetId="6">Steamboat!$4:$4</definedName>
    <definedName name="_xlnm.Print_Titles" localSheetId="10">Summit!$4:$4</definedName>
  </definedNames>
  <calcPr calcId="145621"/>
</workbook>
</file>

<file path=xl/calcChain.xml><?xml version="1.0" encoding="utf-8"?>
<calcChain xmlns="http://schemas.openxmlformats.org/spreadsheetml/2006/main">
  <c r="P24" i="44" l="1"/>
  <c r="Q24" i="44"/>
  <c r="S24" i="44"/>
  <c r="C24" i="44"/>
  <c r="M24" i="44"/>
  <c r="O24" i="44"/>
  <c r="E24" i="44" l="1"/>
  <c r="D24" i="44"/>
  <c r="B25" i="42" l="1"/>
  <c r="X16" i="42"/>
  <c r="C10" i="42" s="1"/>
  <c r="M10" i="42" l="1"/>
  <c r="M9" i="42"/>
  <c r="N11" i="42"/>
  <c r="M15" i="42"/>
  <c r="M13" i="42"/>
  <c r="N10" i="42"/>
  <c r="H10" i="42"/>
  <c r="C41" i="42" l="1"/>
  <c r="B41" i="42"/>
  <c r="N7" i="42" l="1"/>
  <c r="G7" i="42" s="1"/>
  <c r="N6" i="42"/>
  <c r="G6" i="42" s="1"/>
  <c r="N9" i="42"/>
  <c r="G9" i="42" s="1"/>
  <c r="N8" i="42"/>
  <c r="G8" i="42" s="1"/>
  <c r="G12" i="42"/>
  <c r="N12" i="42"/>
  <c r="G13" i="42" s="1"/>
  <c r="N13" i="42"/>
  <c r="G14" i="42" s="1"/>
  <c r="N14" i="42"/>
  <c r="G15" i="42" s="1"/>
  <c r="N15" i="42"/>
  <c r="G16" i="42" s="1"/>
  <c r="N16" i="42"/>
  <c r="G17" i="42" s="1"/>
  <c r="N17" i="42"/>
  <c r="G18" i="42" s="1"/>
  <c r="N18" i="42"/>
  <c r="G19" i="42" s="1"/>
  <c r="N19" i="42"/>
  <c r="G20" i="42" s="1"/>
  <c r="N20" i="42"/>
  <c r="G21" i="42" s="1"/>
  <c r="N21" i="42"/>
  <c r="G22" i="42" s="1"/>
  <c r="N22" i="42"/>
  <c r="G23" i="42" s="1"/>
  <c r="N23" i="42"/>
  <c r="G24" i="42" s="1"/>
  <c r="N5" i="42"/>
  <c r="G5" i="42" s="1"/>
  <c r="T24" i="44"/>
  <c r="R24" i="44"/>
  <c r="N24" i="44"/>
  <c r="L24" i="44"/>
  <c r="K24" i="44"/>
  <c r="J24" i="44"/>
  <c r="I24" i="44"/>
  <c r="H24" i="44"/>
  <c r="G24" i="44"/>
  <c r="F24" i="44"/>
  <c r="B24" i="44"/>
  <c r="U23" i="44"/>
  <c r="U22" i="44"/>
  <c r="U21" i="44"/>
  <c r="U20" i="44"/>
  <c r="U19" i="44"/>
  <c r="U18" i="44"/>
  <c r="U17" i="44"/>
  <c r="U16" i="44"/>
  <c r="U15" i="44"/>
  <c r="U14" i="44"/>
  <c r="U11" i="44"/>
  <c r="U10" i="44"/>
  <c r="U9" i="44"/>
  <c r="U8" i="44"/>
  <c r="U7" i="44"/>
  <c r="U6" i="44"/>
  <c r="U5" i="44"/>
  <c r="U4" i="44"/>
  <c r="G11" i="42" l="1"/>
  <c r="G10" i="42"/>
  <c r="U24" i="44"/>
  <c r="H6" i="42"/>
  <c r="H7" i="42"/>
  <c r="H8" i="42"/>
  <c r="H9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5" i="42"/>
  <c r="E28" i="42"/>
  <c r="O6" i="42"/>
  <c r="O7" i="42"/>
  <c r="O8" i="42"/>
  <c r="O9" i="42"/>
  <c r="O10" i="42"/>
  <c r="O11" i="42"/>
  <c r="O12" i="42"/>
  <c r="O13" i="42"/>
  <c r="M6" i="42"/>
  <c r="M7" i="42"/>
  <c r="M8" i="42"/>
  <c r="M11" i="42"/>
  <c r="M12" i="42"/>
  <c r="H28" i="42" l="1"/>
  <c r="C12" i="43" l="1"/>
  <c r="C17" i="43" l="1"/>
  <c r="C18" i="43" s="1"/>
  <c r="C16" i="43" l="1"/>
  <c r="O14" i="42"/>
  <c r="O15" i="42"/>
  <c r="O16" i="42"/>
  <c r="O17" i="42"/>
  <c r="O18" i="42"/>
  <c r="O19" i="42"/>
  <c r="O20" i="42"/>
  <c r="O21" i="42"/>
  <c r="O22" i="42"/>
  <c r="O23" i="42"/>
  <c r="M5" i="42"/>
  <c r="O5" i="42"/>
  <c r="M14" i="42"/>
  <c r="M16" i="42"/>
  <c r="M17" i="42"/>
  <c r="M18" i="42"/>
  <c r="M19" i="42"/>
  <c r="M20" i="42"/>
  <c r="M21" i="42"/>
  <c r="M22" i="42"/>
  <c r="M23" i="42"/>
  <c r="C26" i="42" l="1"/>
  <c r="F26" i="42"/>
  <c r="H20" i="40" l="1"/>
  <c r="I22" i="39" l="1"/>
  <c r="H17" i="38" l="1"/>
  <c r="H16" i="18"/>
  <c r="B43" i="42"/>
  <c r="C43" i="42"/>
</calcChain>
</file>

<file path=xl/sharedStrings.xml><?xml version="1.0" encoding="utf-8"?>
<sst xmlns="http://schemas.openxmlformats.org/spreadsheetml/2006/main" count="1546" uniqueCount="577">
  <si>
    <t>Project</t>
  </si>
  <si>
    <t>Owner</t>
  </si>
  <si>
    <t>Project Cost</t>
  </si>
  <si>
    <t>Dillon</t>
  </si>
  <si>
    <t>BT</t>
  </si>
  <si>
    <t>AM</t>
  </si>
  <si>
    <t>RB</t>
  </si>
  <si>
    <t>Total</t>
  </si>
  <si>
    <t>DT</t>
  </si>
  <si>
    <t>Vampire Hunt</t>
  </si>
  <si>
    <t>Cozy Legs</t>
  </si>
  <si>
    <t>Consolidate Friges</t>
  </si>
  <si>
    <t>Tighter Work Schedules</t>
  </si>
  <si>
    <t>Visually Inspect Economizers</t>
  </si>
  <si>
    <t>New Windows</t>
  </si>
  <si>
    <t>Add buffer tank to Chiller</t>
  </si>
  <si>
    <t>Light Optimization w/ LEDs</t>
  </si>
  <si>
    <t>New Side roof w/ rigid insulation</t>
  </si>
  <si>
    <r>
      <t>Vending misers/</t>
    </r>
    <r>
      <rPr>
        <sz val="1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offee timer</t>
    </r>
  </si>
  <si>
    <t>Change/Check Daylight Sensors</t>
  </si>
  <si>
    <t>Visual inspection of economizer</t>
  </si>
  <si>
    <t>Add t-stat button in garage bay</t>
  </si>
  <si>
    <t>Check building envelope</t>
  </si>
  <si>
    <t>Proceed with DHW upgrade</t>
  </si>
  <si>
    <t>Retrofit 'smart lighting' in hallways</t>
  </si>
  <si>
    <t>Replace non-condensing boilers</t>
  </si>
  <si>
    <t>flushing of boiler/glycol/HX</t>
  </si>
  <si>
    <t>Bristol Hall</t>
  </si>
  <si>
    <t>Flushing of boilers/glycol loops</t>
  </si>
  <si>
    <t>inspection of insulation levels</t>
  </si>
  <si>
    <t>Door seal replacements</t>
  </si>
  <si>
    <t>Switch registers to flat plates</t>
  </si>
  <si>
    <t>Vending Misers installation</t>
  </si>
  <si>
    <t>ensure deadband is 55f overall</t>
  </si>
  <si>
    <t>visual inspection of economizer</t>
  </si>
  <si>
    <t>Improved room by room scheduling</t>
  </si>
  <si>
    <t>Outside parking lot LEDs</t>
  </si>
  <si>
    <t>Retrofit T8's to LEDs</t>
  </si>
  <si>
    <t>Air leak test for building envelope</t>
  </si>
  <si>
    <t>LED retrofit on hallway/stairwells</t>
  </si>
  <si>
    <t>High efficiency condensing DHW tank</t>
  </si>
  <si>
    <t>High efficiency condensing boilers</t>
  </si>
  <si>
    <t>Configure windows for a proper seal</t>
  </si>
  <si>
    <t>Hill Hall</t>
  </si>
  <si>
    <t>vampire hunt</t>
  </si>
  <si>
    <t>Insulate heating pipes in mech room</t>
  </si>
  <si>
    <t>Domestic hot water recirc pump</t>
  </si>
  <si>
    <t>Occupancy controls for the rec room</t>
  </si>
  <si>
    <t>Reduce ADA door open time</t>
  </si>
  <si>
    <t>Vending miser installation</t>
  </si>
  <si>
    <t>Consider charging $$ hot laundry</t>
  </si>
  <si>
    <t>Shutdown mini fridges during breaks</t>
  </si>
  <si>
    <t>Check outdoor reset on boilers</t>
  </si>
  <si>
    <t>Use BAS to control parkinglot lights</t>
  </si>
  <si>
    <t>Add BAS control to air lock wall heater</t>
  </si>
  <si>
    <t>Periodic Flushing  boiler/glycol loops</t>
  </si>
  <si>
    <t>Replace stepdown registers with flats</t>
  </si>
  <si>
    <t>Window seal replacements</t>
  </si>
  <si>
    <t>Condensing boiler replacement</t>
  </si>
  <si>
    <t>Insulate domestic hot water tanks</t>
  </si>
  <si>
    <t>Retrofit 'smart lighting' to hallways</t>
  </si>
  <si>
    <t>Add economizer operation to chiller</t>
  </si>
  <si>
    <t>Configure 2/3 floors to alerton controls</t>
  </si>
  <si>
    <t>Upgrade attic insulation to R49</t>
  </si>
  <si>
    <t>Upgrade Parkinglot lights to LEDs</t>
  </si>
  <si>
    <t>low flow fixtures for showers/toilets</t>
  </si>
  <si>
    <t>Energy star mini fridge replacements</t>
  </si>
  <si>
    <t>Air leak testing on building envelope</t>
  </si>
  <si>
    <t>Exhaust fan problem in kitchen</t>
  </si>
  <si>
    <t>Try wider temperature deadband to 55f</t>
  </si>
  <si>
    <t>Visual inspection of insulation</t>
  </si>
  <si>
    <t>modify lighting to floor by floor operation</t>
  </si>
  <si>
    <t>Visual inspection of insulation levels</t>
  </si>
  <si>
    <t>Wire in daylight sensors for dining hall</t>
  </si>
  <si>
    <t>Flushing of boilers and glycol loops</t>
  </si>
  <si>
    <t>Visual inspection of economizer/damper</t>
  </si>
  <si>
    <t>Upgrade/replace Window Seals</t>
  </si>
  <si>
    <t>Replacement of exterior lighting w/ LED</t>
  </si>
  <si>
    <t>Replace metal halide track lights w/ LED</t>
  </si>
  <si>
    <t>Check building envelope testing air leak</t>
  </si>
  <si>
    <t>Academic Center</t>
  </si>
  <si>
    <t>Sopris Hall</t>
  </si>
  <si>
    <t>Occupacy controls for rec room</t>
  </si>
  <si>
    <t>Mini fridge shut down during breaks</t>
  </si>
  <si>
    <t>Add Bas control to vestibule wall heater</t>
  </si>
  <si>
    <t>Flushing of boilers/glycol loops/HE</t>
  </si>
  <si>
    <t>Upgrade/replace window seals</t>
  </si>
  <si>
    <t>Retrofit 'smart lighting' for hallways</t>
  </si>
  <si>
    <t>Upgrade parking lot lights to LEDs</t>
  </si>
  <si>
    <t>Replace registers to flat plates</t>
  </si>
  <si>
    <t>Low flow fixtures to toliets/showers</t>
  </si>
  <si>
    <t>Building envelope leakage test</t>
  </si>
  <si>
    <t>Calaway</t>
  </si>
  <si>
    <t>Vending machine miser installation</t>
  </si>
  <si>
    <t>Reduce number of refrigerators</t>
  </si>
  <si>
    <t>Resolve gas metering issue</t>
  </si>
  <si>
    <t>Schedule room by room building warm-up</t>
  </si>
  <si>
    <t>Install daylight controls for atrium lighting</t>
  </si>
  <si>
    <t>Replace parking lot lights to LEDs</t>
  </si>
  <si>
    <t>Replace RTU w/ high efficiency units</t>
  </si>
  <si>
    <t>Consider retrofit of VAV's on 1st floor</t>
  </si>
  <si>
    <t>Cellular/window film to reduce heat loss</t>
  </si>
  <si>
    <t>Building envelope air leakage test</t>
  </si>
  <si>
    <t>Replace eletric to heat pump h20 heaters</t>
  </si>
  <si>
    <t>Student Center</t>
  </si>
  <si>
    <t>Vampire Load</t>
  </si>
  <si>
    <t>Add dimming controls to dining fixtures</t>
  </si>
  <si>
    <t>Add button for gym confort control</t>
  </si>
  <si>
    <t>Replace lites in gym to LEDs w/ Occ. sen.</t>
  </si>
  <si>
    <t>Replace RTU to high efficiency units.</t>
  </si>
  <si>
    <t>Upgrade walk in condenser fan blades</t>
  </si>
  <si>
    <t>Replace kitchen appliances to energy star</t>
  </si>
  <si>
    <t>Climax Learning Center</t>
  </si>
  <si>
    <t>Scheduling building more aggressively</t>
  </si>
  <si>
    <t>Lower boiler water temp</t>
  </si>
  <si>
    <t>Retrofit occpancy sensors for gym lights</t>
  </si>
  <si>
    <t>Replace heating coils w/ 140F coils</t>
  </si>
  <si>
    <t>Destrat fans for gym &amp; garage</t>
  </si>
  <si>
    <t>Check building envelope for air leakage</t>
  </si>
  <si>
    <t>Replace registers w/ flat plate</t>
  </si>
  <si>
    <t>Replace registers to flat plate</t>
  </si>
  <si>
    <t>upgrade registers to flat plates</t>
  </si>
  <si>
    <t>Retrofit 'smart lighting' to hallway lights</t>
  </si>
  <si>
    <t>New Discovery Academic</t>
  </si>
  <si>
    <t>Set temp deadband to 55f</t>
  </si>
  <si>
    <t>Visually inspect economzier/damper</t>
  </si>
  <si>
    <t>Daylight sensors on fixtures near windows</t>
  </si>
  <si>
    <t>Use BAS cntrol on outdoor lighting</t>
  </si>
  <si>
    <t>Flushing of boiler/glycol loops/HE</t>
  </si>
  <si>
    <t>Replace exterior/parking lot lights w/ LEDs</t>
  </si>
  <si>
    <t>Replace registers w/ flat plates</t>
  </si>
  <si>
    <t>Retrofit 'smart lighting' into hallway lights</t>
  </si>
  <si>
    <t>Coronado Café</t>
  </si>
  <si>
    <t>Reschedule HVAC. Separate dining/class</t>
  </si>
  <si>
    <t>Limit demand charges (Snowmaking)</t>
  </si>
  <si>
    <t>Visually inspect economizer/damper</t>
  </si>
  <si>
    <t>Add timer to fireplace</t>
  </si>
  <si>
    <t>Flushing of boiler/glycol loops/HX</t>
  </si>
  <si>
    <t>Operable window blinds. Use at night</t>
  </si>
  <si>
    <t>Blower door test. Insulation/sealing Upg.</t>
  </si>
  <si>
    <t>Building envelople air leakage test</t>
  </si>
  <si>
    <t>Retrofit 'smart lighting'</t>
  </si>
  <si>
    <t>Glenwood Center</t>
  </si>
  <si>
    <t>Breckenridge</t>
  </si>
  <si>
    <t>Ensure setbacks are configured/uniform</t>
  </si>
  <si>
    <t>Resolve 125KW powerspike problem</t>
  </si>
  <si>
    <t>visiual inspection of economizer/damper</t>
  </si>
  <si>
    <t>re-duct auditorium return air</t>
  </si>
  <si>
    <t>Barometric pressure logic for snowmelt</t>
  </si>
  <si>
    <t>Modify ADA doors delay to minnimum</t>
  </si>
  <si>
    <t>Interlock kitchen hood to make up air</t>
  </si>
  <si>
    <t>make control point for h20 recirc pump</t>
  </si>
  <si>
    <t>Upgrade lights to to LEDs in entry areas</t>
  </si>
  <si>
    <t>Resolve air leakage in community room</t>
  </si>
  <si>
    <t>Upgrade insulation level to r49 in attic</t>
  </si>
  <si>
    <t>Upgrade insulation level to r25 in ext walls</t>
  </si>
  <si>
    <t>Install airlock on NW hallway</t>
  </si>
  <si>
    <t>Visually inspect insulation levels in attic</t>
  </si>
  <si>
    <t>flushing of boiler/glycol loops/hx</t>
  </si>
  <si>
    <t>Replace atomospheric boilers</t>
  </si>
  <si>
    <t>Replace RTU #1&amp;2 w/ high SEER units</t>
  </si>
  <si>
    <t>Install RTU 'smart' upg. Of VFD &amp; air sen.</t>
  </si>
  <si>
    <t>Installation of modular heat pump at DHW</t>
  </si>
  <si>
    <t>Replacement of exterioir lights to LEDs</t>
  </si>
  <si>
    <t>install 'smart lighting' controls/fixtures</t>
  </si>
  <si>
    <t xml:space="preserve">Roof replacement w/ rigid insulation </t>
  </si>
  <si>
    <t>Vending misers</t>
  </si>
  <si>
    <t>Low flow showerhead installation</t>
  </si>
  <si>
    <t>Inspection of economizer/dampers</t>
  </si>
  <si>
    <t>Replace outside parkinglot lights to LEDs</t>
  </si>
  <si>
    <t>upgrade registers to flat plate</t>
  </si>
  <si>
    <t>Electric h20 heaters w/ heat pump units</t>
  </si>
  <si>
    <t>Inspection of insulation levels in attic</t>
  </si>
  <si>
    <t>Schedule room by room startup</t>
  </si>
  <si>
    <t>inspection of economizer/damper</t>
  </si>
  <si>
    <t>LED parkinglot light upgrades</t>
  </si>
  <si>
    <t>80% efficient boiler replacement</t>
  </si>
  <si>
    <t>addition of economizer to chiller</t>
  </si>
  <si>
    <t>Retrofit T8 fixtures to LED fixtures</t>
  </si>
  <si>
    <t>Replace registers to flat plate style</t>
  </si>
  <si>
    <t>Lappala</t>
  </si>
  <si>
    <t>Destrat fans in stairwells</t>
  </si>
  <si>
    <t>change control on snowmelt</t>
  </si>
  <si>
    <t>ECD</t>
  </si>
  <si>
    <t>ACD</t>
  </si>
  <si>
    <t>PW</t>
  </si>
  <si>
    <t>Centeral Services</t>
  </si>
  <si>
    <t>Edwards</t>
  </si>
  <si>
    <t>RR</t>
  </si>
  <si>
    <t xml:space="preserve"> </t>
  </si>
  <si>
    <t>Pinnacle Resource Center</t>
  </si>
  <si>
    <t>PM/DT</t>
  </si>
  <si>
    <t>schedule hvac</t>
  </si>
  <si>
    <t>PM/BT</t>
  </si>
  <si>
    <t>X</t>
  </si>
  <si>
    <t>??</t>
  </si>
  <si>
    <t>x</t>
  </si>
  <si>
    <t>Rifle</t>
  </si>
  <si>
    <t>Installation of daylight/vacancy sensors</t>
  </si>
  <si>
    <t>Air leakage test on building envelope</t>
  </si>
  <si>
    <t>Insluate window shades</t>
  </si>
  <si>
    <t>JG</t>
  </si>
  <si>
    <t>future</t>
  </si>
  <si>
    <t>rebate plan</t>
  </si>
  <si>
    <t>LED parking lot/sidewalk lights</t>
  </si>
  <si>
    <t>Jan'15</t>
  </si>
  <si>
    <t>PM/JG</t>
  </si>
  <si>
    <t>Vending misers/time clocks</t>
  </si>
  <si>
    <t>Feb'15</t>
  </si>
  <si>
    <t>Comments</t>
  </si>
  <si>
    <t>done by AMS</t>
  </si>
  <si>
    <t>determining plan</t>
  </si>
  <si>
    <t>16/17</t>
  </si>
  <si>
    <t>occupancy sensors for HVAC system</t>
  </si>
  <si>
    <t>Aspen</t>
  </si>
  <si>
    <t>Change to room by room bldg scheduling</t>
  </si>
  <si>
    <t>Visual inspection of ecnomizer</t>
  </si>
  <si>
    <t>Determine source of 15kW spike</t>
  </si>
  <si>
    <t>Fix radiant loops to prevent overheat</t>
  </si>
  <si>
    <t>LED lighting in bathrooms and Art room</t>
  </si>
  <si>
    <t>LED lighting outdoors &amp; parking lots</t>
  </si>
  <si>
    <t>Air leakage test on buliding envelope</t>
  </si>
  <si>
    <t>Replace step down registers w/ flat plate</t>
  </si>
  <si>
    <t>Retrofit 'smart lighting' dimming to hallway</t>
  </si>
  <si>
    <t>AO</t>
  </si>
  <si>
    <t>PM/AM</t>
  </si>
  <si>
    <t>Aug'15</t>
  </si>
  <si>
    <t>control chiller better</t>
  </si>
  <si>
    <t>replaced exit signs with LED</t>
  </si>
  <si>
    <t>occupancy sensors in laundry room</t>
  </si>
  <si>
    <t>???</t>
  </si>
  <si>
    <t>currently caulk</t>
  </si>
  <si>
    <t>BAS programming</t>
  </si>
  <si>
    <t xml:space="preserve">PM  </t>
  </si>
  <si>
    <t xml:space="preserve"> x</t>
  </si>
  <si>
    <t>BAS control</t>
  </si>
  <si>
    <t>electric re-heat; would need boiler or ???</t>
  </si>
  <si>
    <t>building envelop study</t>
  </si>
  <si>
    <t>install supplemental heating for kitchen</t>
  </si>
  <si>
    <t>insulation</t>
  </si>
  <si>
    <t>PM/AO</t>
  </si>
  <si>
    <t>Oct'15</t>
  </si>
  <si>
    <t>$15K</t>
  </si>
  <si>
    <t>Dec'15 (Goal): 55kbtu/sq ft</t>
  </si>
  <si>
    <t>Dec'15 (Goal): 65 kbtu/sq ft</t>
  </si>
  <si>
    <t>Dec'15(Goal): 65 kbtu/sq ft</t>
  </si>
  <si>
    <t>Dec'15(Goal): 25 kbtu/sq ft (ERROR)</t>
  </si>
  <si>
    <t>Dec'15(Goal): 70 kbtu/sq ft</t>
  </si>
  <si>
    <t>Dec'15(Goal): 55 kbtu/sq ft</t>
  </si>
  <si>
    <t>Dec'15(Goal): 110 kbtu/sq ft</t>
  </si>
  <si>
    <t>Dec'15(Goal): 95 kbtu/sq ft</t>
  </si>
  <si>
    <t>Dec'15(Goal): 105 kbtu/sq ft</t>
  </si>
  <si>
    <t>Dec'15(Goal): 90 kbtu/sq ft</t>
  </si>
  <si>
    <t>Dec'15(Goal): 60 kbtu/sq ft</t>
  </si>
  <si>
    <t>Dec'15(Goal): 44 kbtu/sq ft</t>
  </si>
  <si>
    <t>Dec'15(Goal): 80 kbtu/sq ft</t>
  </si>
  <si>
    <t>Standard Projects</t>
  </si>
  <si>
    <t>Carb.</t>
  </si>
  <si>
    <t>System Improvements</t>
  </si>
  <si>
    <t>Building HVAC Scheduling</t>
  </si>
  <si>
    <t>Classroom HVAC Scheduling</t>
  </si>
  <si>
    <t>Occupied Temp Band (4 degrees)</t>
  </si>
  <si>
    <t>Unoccupied Temp Band (55F-85F)</t>
  </si>
  <si>
    <t>HVAC Zone Maps</t>
  </si>
  <si>
    <t>Identify Vampire Loads</t>
  </si>
  <si>
    <t>Educate staff/students on Energy Mgmt</t>
  </si>
  <si>
    <t>Building Improvements</t>
  </si>
  <si>
    <t>Add/Replace Lights w/ LEDs</t>
  </si>
  <si>
    <t>Parking Lot/Exterior Lights</t>
  </si>
  <si>
    <t>Large Rooms (Gyms, MPR, Ect.)</t>
  </si>
  <si>
    <t>Small Rooms (Classrooms/Hallways)</t>
  </si>
  <si>
    <t>Occupancy Sensors</t>
  </si>
  <si>
    <t>HVAC Semiannual PM</t>
  </si>
  <si>
    <t>Carbondale</t>
  </si>
  <si>
    <t>Bristol Hall (Steamboat)</t>
  </si>
  <si>
    <t>Hill Hall (Steamboat)</t>
  </si>
  <si>
    <t>Academic Center (Steamboat)</t>
  </si>
  <si>
    <t>Sopris Hall (Spring Valley)</t>
  </si>
  <si>
    <t>Kbtu/sqft Goals</t>
  </si>
  <si>
    <t>Calaway (Spring Valley)</t>
  </si>
  <si>
    <t>Student Center (Spring Valley)</t>
  </si>
  <si>
    <t>New Discovery (Leadville)</t>
  </si>
  <si>
    <t>Dillon (Summit)</t>
  </si>
  <si>
    <t>Breckenridge (Summit)</t>
  </si>
  <si>
    <t>PM/RR</t>
  </si>
  <si>
    <t>PM/RB</t>
  </si>
  <si>
    <t>Pinnacle Resource (Leadville)</t>
  </si>
  <si>
    <t>Climax Learning Cent. (Leadville)</t>
  </si>
  <si>
    <t>CS.</t>
  </si>
  <si>
    <t>GWC.</t>
  </si>
  <si>
    <t>Edw</t>
  </si>
  <si>
    <t>Quigley</t>
  </si>
  <si>
    <t>Std Cent.</t>
  </si>
  <si>
    <t>Sopris</t>
  </si>
  <si>
    <t>Mtn View</t>
  </si>
  <si>
    <t>Library</t>
  </si>
  <si>
    <t>Climax</t>
  </si>
  <si>
    <t>Bristol</t>
  </si>
  <si>
    <t>Modify BAS system to control Lights</t>
  </si>
  <si>
    <t>Vending Misers</t>
  </si>
  <si>
    <t>Dec'15(Goal): 245 kbtu/sq ft</t>
  </si>
  <si>
    <t>Dec'15(Goal): 195 kbtu/sq ft</t>
  </si>
  <si>
    <t>New Dis</t>
  </si>
  <si>
    <t>Breck</t>
  </si>
  <si>
    <t>Facilities Energy Management Projects</t>
  </si>
  <si>
    <t>Dec'14 Actual: 64 kbtu/sq ft</t>
  </si>
  <si>
    <t>Campus</t>
  </si>
  <si>
    <t>Dec'14 Actual: 76 kbtu/sq ft</t>
  </si>
  <si>
    <t>Dec'14 Actual: 75 kbtu/sq ft</t>
  </si>
  <si>
    <t>Dec'14 Actual: 29 kbtu/sq ft</t>
  </si>
  <si>
    <t>Dec'14 Actual: 78 kbtu/sq ft</t>
  </si>
  <si>
    <t>Dec'14 Actual: 61 kbtu/sq ft</t>
  </si>
  <si>
    <t>Dec'14 Actual: 110 kbtu/sq ft</t>
  </si>
  <si>
    <t>Dec'14 Actual: 124 kbtu/sq ft</t>
  </si>
  <si>
    <t>Dec'14 Actual: 277 kbtu/sq ft</t>
  </si>
  <si>
    <t>Dec'14 Actual: 219 kbtu/sq ft</t>
  </si>
  <si>
    <t>Dec'14 Actual: 120 kbtu/sq ft</t>
  </si>
  <si>
    <t>Dec'14 Actual: 104 kbtu/sq ft</t>
  </si>
  <si>
    <t>Facilities  Energy Management Projects</t>
  </si>
  <si>
    <t>Dec'14 Actual: 49 kbtu/sq ft</t>
  </si>
  <si>
    <t>Dec'14 Actual: 66 kbtu/sq ft</t>
  </si>
  <si>
    <t>Dec'14 Actual: 91 kbtu/sq ft</t>
  </si>
  <si>
    <t>Facilities Energy Management Program</t>
  </si>
  <si>
    <t>Energy Scorecard</t>
  </si>
  <si>
    <t>Standard Space heaters (Cozy-Legs)</t>
  </si>
  <si>
    <t>Building Envelope Analysis</t>
  </si>
  <si>
    <t>cost of project</t>
  </si>
  <si>
    <t>projected savings</t>
  </si>
  <si>
    <t>maintenance savings</t>
  </si>
  <si>
    <t>other</t>
  </si>
  <si>
    <t>Integrated Energy Program Start-up</t>
  </si>
  <si>
    <t>will use more energy - negative impact</t>
  </si>
  <si>
    <t>Dec'14 Actual: 68 kbtu/sq ft</t>
  </si>
  <si>
    <t>Standard Portable Heaters (Cozy Legs)</t>
  </si>
  <si>
    <t>Entry Redesign</t>
  </si>
  <si>
    <t>Aug'13</t>
  </si>
  <si>
    <t>Oct'14</t>
  </si>
  <si>
    <t>Room Scheduling Changes</t>
  </si>
  <si>
    <t>New side already scheduled; just did old side</t>
  </si>
  <si>
    <t>4 machines</t>
  </si>
  <si>
    <t>potentially adding point of use heaters</t>
  </si>
  <si>
    <t>RR/AS</t>
  </si>
  <si>
    <t xml:space="preserve">Parking Lot LEDs </t>
  </si>
  <si>
    <t>Building LED's Emergency Lights</t>
  </si>
  <si>
    <t>harvesting</t>
  </si>
  <si>
    <t>Building LED's office downstairs</t>
  </si>
  <si>
    <t>Nov'14</t>
  </si>
  <si>
    <t>15/16</t>
  </si>
  <si>
    <t>outside (sensor/timer); inside student center dims</t>
  </si>
  <si>
    <t>$30K</t>
  </si>
  <si>
    <t>Building LED's fluorescent tubes</t>
  </si>
  <si>
    <t>Building LED cans</t>
  </si>
  <si>
    <t>Dec'14 Actual:56 kbtu/sq ft</t>
  </si>
  <si>
    <t>Dec'15(Goal): 50 kbtu/sq ft</t>
  </si>
  <si>
    <t>Standard Heater (Cozy Legs)</t>
  </si>
  <si>
    <t>Consolidate M/W, coffee pots, etc</t>
  </si>
  <si>
    <t>PM/PW</t>
  </si>
  <si>
    <t>New RTU's on north building</t>
  </si>
  <si>
    <t>Christmas Shutdown</t>
  </si>
  <si>
    <t>Dec'14</t>
  </si>
  <si>
    <t>Chiller replacement</t>
  </si>
  <si>
    <t>AS/AM</t>
  </si>
  <si>
    <t>Sept'13</t>
  </si>
  <si>
    <t>2) vend (free), 1) snack  and 2 TC and misc</t>
  </si>
  <si>
    <t>Material = $877.50 and Labor = $845.0013) 100W MH fixtures with Globaltech 30W unit, GTSOLM21-GR-SOLY-120-277-TYPEII</t>
  </si>
  <si>
    <t>Still in the BETA test stage-1)unit in Ceramics</t>
  </si>
  <si>
    <t>LED building security lights</t>
  </si>
  <si>
    <t>Misc exterior security lites on out buildings w/ LED &amp; soloar power LED</t>
  </si>
  <si>
    <t>TBD</t>
  </si>
  <si>
    <t>Rifle Xmas shutdown 12-23_01-04-15</t>
  </si>
  <si>
    <t>Vend miser installed, all 3 micro's unplugged, snack unit off, cooffee pots and coffee vend off</t>
  </si>
  <si>
    <r>
      <t>PricedLED direct reps/$35 each - BETA testing-</t>
    </r>
    <r>
      <rPr>
        <sz val="11"/>
        <color rgb="FFFF0000"/>
        <rFont val="Calibri"/>
        <family val="2"/>
        <scheme val="minor"/>
      </rPr>
      <t>Will not work in Bodine B-100 emg ballast</t>
    </r>
  </si>
  <si>
    <t>remote actuation for snowmelt controls</t>
  </si>
  <si>
    <t>ensure snowmelt system is off, not idling</t>
  </si>
  <si>
    <t>Inspect elevator pump noise</t>
  </si>
  <si>
    <t>ensure exhaust fans are scheduled</t>
  </si>
  <si>
    <t>N/A</t>
  </si>
  <si>
    <t>2015-?</t>
  </si>
  <si>
    <t>?</t>
  </si>
  <si>
    <t>Turned Off</t>
  </si>
  <si>
    <t>DT/PM</t>
  </si>
  <si>
    <t>Payback = number of months</t>
  </si>
  <si>
    <t>Calculable Savings</t>
  </si>
  <si>
    <t>Estimated Savings</t>
  </si>
  <si>
    <t xml:space="preserve"> Energy Impact Projects</t>
  </si>
  <si>
    <t>No.</t>
  </si>
  <si>
    <t>ongoing savings</t>
  </si>
  <si>
    <t>one-time saving:  rebates</t>
  </si>
  <si>
    <t>capital avoidance</t>
  </si>
  <si>
    <t>Exp'ed Payback</t>
  </si>
  <si>
    <t>Ann'l Actual Savings</t>
  </si>
  <si>
    <t>annual btu savings per year</t>
  </si>
  <si>
    <t>location</t>
  </si>
  <si>
    <t>energy savings:  calculated, btu   (Help from CLEER)</t>
  </si>
  <si>
    <t>Project Description</t>
  </si>
  <si>
    <t>This will be calculation spreadsheet for Return on Investment…………Boyd/Brent/CLEER</t>
  </si>
  <si>
    <t>kbtu saving</t>
  </si>
  <si>
    <t>Comments (where calculated from)</t>
  </si>
  <si>
    <t>Energy Impact Projects</t>
  </si>
  <si>
    <t>kbtu Saving</t>
  </si>
  <si>
    <t>kbtu Savings</t>
  </si>
  <si>
    <t>No</t>
  </si>
  <si>
    <t>Sept'14</t>
  </si>
  <si>
    <t>Done by ATS</t>
  </si>
  <si>
    <t>July'14</t>
  </si>
  <si>
    <t>Significant improvement</t>
  </si>
  <si>
    <t>Vampire Loads</t>
  </si>
  <si>
    <t>Emergancy Lighting</t>
  </si>
  <si>
    <t>Building Envelope Test</t>
  </si>
  <si>
    <t>Water Filling Station</t>
  </si>
  <si>
    <t>ip</t>
  </si>
  <si>
    <t>2016-17</t>
  </si>
  <si>
    <t xml:space="preserve">LEGEND: </t>
  </si>
  <si>
    <t>Academ*</t>
  </si>
  <si>
    <t>Bldg Sq-Ft</t>
  </si>
  <si>
    <t>Mountain View (Leadville)</t>
  </si>
  <si>
    <t>Weighted Average kbtu/sqft</t>
  </si>
  <si>
    <t>College-wide Cost per Year</t>
  </si>
  <si>
    <t>300/yr</t>
  </si>
  <si>
    <t>Reduce Energy 35 - 45%</t>
  </si>
  <si>
    <t>427.68/yr</t>
  </si>
  <si>
    <t>Complete</t>
  </si>
  <si>
    <t>Comfort</t>
  </si>
  <si>
    <t>450/yr</t>
  </si>
  <si>
    <t>x =&gt; Completed ; ip =&gt; in progress</t>
  </si>
  <si>
    <t>2014 cost</t>
  </si>
  <si>
    <t>2015 cost</t>
  </si>
  <si>
    <t>Results displayed on CLEER's Energy Navigator are 90 days behind the current day.</t>
  </si>
  <si>
    <t>Calculations</t>
  </si>
  <si>
    <t>Payback Calculator</t>
  </si>
  <si>
    <t>Projected Savings:</t>
  </si>
  <si>
    <t>Total:</t>
  </si>
  <si>
    <t>Energy Savings Percentage</t>
  </si>
  <si>
    <t>Ongoing Savings:</t>
  </si>
  <si>
    <t>Capital Avoidance:</t>
  </si>
  <si>
    <t>Cost of Project:</t>
  </si>
  <si>
    <t>Other:</t>
  </si>
  <si>
    <t>Kbtu Savings:</t>
  </si>
  <si>
    <t>Revision: 1.0</t>
  </si>
  <si>
    <t>Last Edited: 1/30/15</t>
  </si>
  <si>
    <t>Total dollar cost of Project</t>
  </si>
  <si>
    <t>One Time Savings (Rebate):</t>
  </si>
  <si>
    <t>Total dollar amount of savings per project</t>
  </si>
  <si>
    <t>Number of months for project payback</t>
  </si>
  <si>
    <t>Energy savings precetage given by vendor.</t>
  </si>
  <si>
    <t>Anticipated Kbtu savings</t>
  </si>
  <si>
    <t>Other savings. Please specify in comments</t>
  </si>
  <si>
    <t>n/a</t>
  </si>
  <si>
    <t>Low FlowWater Fixtures (1.3 gal?)</t>
  </si>
  <si>
    <t>Mountain View Res Hall</t>
  </si>
  <si>
    <t>Dec'14 Actual: 89 kbtu/sq ft</t>
  </si>
  <si>
    <t>TOTAL per Facility</t>
  </si>
  <si>
    <t>TOTAL*</t>
  </si>
  <si>
    <t>Maintenance savings (labor and mat'ls)</t>
  </si>
  <si>
    <t>Preventave maintenance costs????</t>
  </si>
  <si>
    <t>Maintenance Savings/mo:</t>
  </si>
  <si>
    <t>Payback:</t>
  </si>
  <si>
    <t>Coronodo Café (Leadville)</t>
  </si>
  <si>
    <t>Kbtu goal for 2015 fiscal year is 10%; 2015 cost goal is 7%.</t>
  </si>
  <si>
    <t>Gross</t>
  </si>
  <si>
    <t>Per Person</t>
  </si>
  <si>
    <t>Vehicular</t>
  </si>
  <si>
    <t>Air</t>
  </si>
  <si>
    <r>
      <t>lb's of CO</t>
    </r>
    <r>
      <rPr>
        <b/>
        <sz val="8"/>
        <color theme="0"/>
        <rFont val="Calibri"/>
        <family val="2"/>
        <scheme val="minor"/>
      </rPr>
      <t>2</t>
    </r>
  </si>
  <si>
    <t>Building (Campus)</t>
  </si>
  <si>
    <t>Total sqft:</t>
  </si>
  <si>
    <t>kbtu A</t>
  </si>
  <si>
    <t>kbtu G</t>
  </si>
  <si>
    <t>CO 2</t>
  </si>
  <si>
    <t>2014 Actual</t>
  </si>
  <si>
    <t>2015 Goal</t>
  </si>
  <si>
    <t>Total Carbon Emissions</t>
  </si>
  <si>
    <t>Name of Project:</t>
  </si>
  <si>
    <t>Expected Completion:</t>
  </si>
  <si>
    <t>Transportation Carbon Emissions</t>
  </si>
  <si>
    <t>Type of Emission</t>
  </si>
  <si>
    <t>Form of Transporation</t>
  </si>
  <si>
    <t>modified: 4/24/2015</t>
  </si>
  <si>
    <t>Total CO2 Emissions (lbs)</t>
  </si>
  <si>
    <t>2015 Year</t>
  </si>
  <si>
    <t>2014 Year</t>
  </si>
  <si>
    <t>Total Transporation CO2</t>
  </si>
  <si>
    <t>Total Building CO2</t>
  </si>
  <si>
    <t>Total Renewables</t>
  </si>
  <si>
    <t>Leadville</t>
  </si>
  <si>
    <t>Photo Voltaic</t>
  </si>
  <si>
    <t>√</t>
  </si>
  <si>
    <t>Spring Valley (Sporis/Quigley)</t>
  </si>
  <si>
    <t>7.5KW</t>
  </si>
  <si>
    <t>10KW</t>
  </si>
  <si>
    <t>100KW</t>
  </si>
  <si>
    <t>-</t>
  </si>
  <si>
    <t>Total Renewable usage:</t>
  </si>
  <si>
    <t>last modified: 4/24/2015</t>
  </si>
  <si>
    <t>Year</t>
  </si>
  <si>
    <t>Electric</t>
  </si>
  <si>
    <t>Heat</t>
  </si>
  <si>
    <t>Solar</t>
  </si>
  <si>
    <t>Cost</t>
  </si>
  <si>
    <t>CO2</t>
  </si>
  <si>
    <t>Kbtu/sq ft</t>
  </si>
  <si>
    <t>Kbtu/sqft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</si>
  <si>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</si>
  <si>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</si>
  <si>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</si>
  <si>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</si>
  <si>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</si>
  <si>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</si>
  <si>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</si>
  <si>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</si>
  <si>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</si>
  <si>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</si>
  <si>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</si>
  <si>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</si>
  <si>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</si>
  <si>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Spring Valley Campus Gas</t>
  </si>
  <si>
    <t>Spring Valley Main Campus Gas</t>
  </si>
  <si>
    <t>GRAND TOTAL CO2 EMISSIONS</t>
  </si>
  <si>
    <t>Steamboat (Academic Bldg)</t>
  </si>
  <si>
    <t>Heat Pump</t>
  </si>
  <si>
    <t xml:space="preserve">  </t>
  </si>
  <si>
    <t>doesn't include gas</t>
  </si>
  <si>
    <t xml:space="preserve">            Comment</t>
  </si>
  <si>
    <t>dna</t>
  </si>
  <si>
    <t>on going</t>
  </si>
  <si>
    <t>holiday breaks</t>
  </si>
  <si>
    <t>transitioning over</t>
  </si>
  <si>
    <t>Aug' 15</t>
  </si>
  <si>
    <t>129 - Replacements @$50.00</t>
  </si>
  <si>
    <t>Complete with rebuilt</t>
  </si>
  <si>
    <t>$4802 /yr - 29%</t>
  </si>
  <si>
    <t>2015/2016  700 - Bulbs @ $23.00</t>
  </si>
  <si>
    <t>Winter - 2015</t>
  </si>
  <si>
    <t>2016/2017</t>
  </si>
  <si>
    <t>2015/2016</t>
  </si>
  <si>
    <t>2015 - July/Aug.</t>
  </si>
  <si>
    <t>2015 July - Sean</t>
  </si>
  <si>
    <t>Stdent Service</t>
  </si>
  <si>
    <t>On Going</t>
  </si>
  <si>
    <t>On going thru out the year</t>
  </si>
  <si>
    <t>Winter 2015</t>
  </si>
  <si>
    <t>Installed already</t>
  </si>
  <si>
    <t xml:space="preserve">Not cost effected </t>
  </si>
  <si>
    <t>Updated:  June 11, 2015</t>
  </si>
  <si>
    <t>2017+</t>
  </si>
  <si>
    <t>start this fall</t>
  </si>
  <si>
    <t>awaiting Udall Grant approval</t>
  </si>
  <si>
    <t>June'2015</t>
  </si>
  <si>
    <t>May'15</t>
  </si>
  <si>
    <t>parts on hand, electrician setup</t>
  </si>
  <si>
    <t>did 3</t>
  </si>
  <si>
    <t>partial</t>
  </si>
  <si>
    <t>in proc</t>
  </si>
  <si>
    <t>done</t>
  </si>
  <si>
    <t>updated June 11, 2015</t>
  </si>
  <si>
    <t>June'15</t>
  </si>
  <si>
    <t>BT/PM</t>
  </si>
  <si>
    <t>make sense?</t>
  </si>
  <si>
    <t>fall'2015</t>
  </si>
  <si>
    <t>need audit</t>
  </si>
  <si>
    <t>on hold; faculty?</t>
  </si>
  <si>
    <t>add new clock</t>
  </si>
  <si>
    <t>part of roof replace</t>
  </si>
  <si>
    <t>get an audit</t>
  </si>
  <si>
    <t>review audit</t>
  </si>
  <si>
    <t>PM/JC</t>
  </si>
  <si>
    <t>JC</t>
  </si>
  <si>
    <t>18% *</t>
  </si>
  <si>
    <t xml:space="preserve">             *  this number came from Ennovate who performed CMC's ESCO</t>
  </si>
  <si>
    <t xml:space="preserve">      *  Vehicular numbers to come from Expense Report data and motor pool.</t>
  </si>
  <si>
    <t>*</t>
  </si>
  <si>
    <t>Jun'15</t>
  </si>
  <si>
    <t>comfort</t>
  </si>
  <si>
    <t>DONE</t>
  </si>
  <si>
    <t>Verus Meter installed</t>
  </si>
  <si>
    <t>Kilns</t>
  </si>
  <si>
    <t>CHILLER IS THE BIGGER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</si>
</sst>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\K;\(&quot;$&quot;#,##0.00\)"/>
    <numFmt numFmtId="167" formatCode="&quot;$&quot;#,##0\K;\(&quot;$&quot;#,##0\)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2"/>
      <color theme="1"/>
      <name val="Agency FB"/>
      <family val="2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3B77BD"/>
      <name val="Trebuchet MS"/>
      <family val="2"/>
    </font>
    <font>
      <sz val="11"/>
      <color rgb="FFE04026"/>
      <name val="Trebuchet MS"/>
      <family val="2"/>
    </font>
    <font>
      <sz val="11"/>
      <color rgb="FF2EB1C2"/>
      <name val="Trebuchet MS"/>
      <family val="2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darkGray">
        <bgColor theme="1" tint="0.499984740745262"/>
      </patternFill>
    </fill>
    <fill>
      <patternFill patternType="mediumGray"/>
    </fill>
    <fill>
      <patternFill patternType="solid">
        <fgColor theme="5" tint="0.59996337778862885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65"/>
        <bgColor indexed="64"/>
      </patternFill>
    </fill>
    <fill>
      <patternFill patternType="darkGray">
        <bgColor auto="1"/>
      </patternFill>
    </fill>
    <fill>
      <patternFill patternType="darkGray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rgb="FF000000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9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0" xfId="0" applyFont="1" applyAlignment="1">
      <alignment horizontal="left" vertic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right"/>
    </xf>
    <xf numFmtId="14" fontId="1" fillId="0" borderId="9" xfId="0" applyNumberFormat="1" applyFont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7" fillId="0" borderId="0" xfId="0" applyFont="1"/>
    <xf numFmtId="0" fontId="7" fillId="0" borderId="18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7" fontId="7" fillId="0" borderId="0" xfId="0" applyNumberFormat="1" applyFont="1"/>
    <xf numFmtId="0" fontId="7" fillId="0" borderId="0" xfId="0" applyFont="1" applyAlignment="1">
      <alignment horizontal="left"/>
    </xf>
    <xf numFmtId="0" fontId="14" fillId="0" borderId="0" xfId="0" applyFont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ont="1" applyBorder="1" applyAlignment="1">
      <alignment horizontal="right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" fontId="1" fillId="0" borderId="3" xfId="0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6" fontId="0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9" fontId="0" fillId="0" borderId="0" xfId="0" applyNumberFormat="1" applyFont="1" applyAlignment="1">
      <alignment horizontal="right"/>
    </xf>
    <xf numFmtId="9" fontId="0" fillId="0" borderId="0" xfId="0" applyNumberFormat="1" applyFont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6" fontId="0" fillId="0" borderId="11" xfId="0" applyNumberForma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Protection="1"/>
    <xf numFmtId="0" fontId="0" fillId="0" borderId="22" xfId="0" applyBorder="1" applyProtection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18" fillId="2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23" xfId="0" applyBorder="1"/>
    <xf numFmtId="0" fontId="0" fillId="0" borderId="24" xfId="0" applyBorder="1"/>
    <xf numFmtId="0" fontId="1" fillId="3" borderId="0" xfId="0" applyFont="1" applyFill="1" applyAlignment="1">
      <alignment horizontal="center"/>
    </xf>
    <xf numFmtId="0" fontId="0" fillId="0" borderId="24" xfId="0" applyBorder="1" applyAlignment="1">
      <alignment horizontal="center"/>
    </xf>
    <xf numFmtId="16" fontId="1" fillId="0" borderId="11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1" fillId="3" borderId="9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0" fontId="0" fillId="3" borderId="0" xfId="0" applyFont="1" applyFill="1" applyAlignment="1">
      <alignment horizontal="right"/>
    </xf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3" xfId="0" applyFont="1" applyFill="1" applyBorder="1" applyAlignment="1">
      <alignment horizontal="right"/>
    </xf>
    <xf numFmtId="6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Protection="1"/>
    <xf numFmtId="0" fontId="0" fillId="0" borderId="21" xfId="0" applyBorder="1" applyProtection="1"/>
    <xf numFmtId="0" fontId="0" fillId="0" borderId="20" xfId="0" applyBorder="1" applyProtection="1"/>
    <xf numFmtId="0" fontId="19" fillId="2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20" fillId="2" borderId="0" xfId="0" applyFont="1" applyFill="1" applyAlignment="1">
      <alignment horizontal="center"/>
    </xf>
    <xf numFmtId="0" fontId="22" fillId="0" borderId="11" xfId="0" applyFont="1" applyBorder="1"/>
    <xf numFmtId="0" fontId="0" fillId="7" borderId="11" xfId="0" applyFill="1" applyBorder="1"/>
    <xf numFmtId="10" fontId="0" fillId="8" borderId="11" xfId="0" applyNumberFormat="1" applyFill="1" applyBorder="1"/>
    <xf numFmtId="165" fontId="0" fillId="5" borderId="11" xfId="0" applyNumberFormat="1" applyFill="1" applyBorder="1"/>
    <xf numFmtId="165" fontId="0" fillId="6" borderId="11" xfId="0" applyNumberFormat="1" applyFill="1" applyBorder="1"/>
    <xf numFmtId="0" fontId="0" fillId="9" borderId="11" xfId="0" applyFill="1" applyBorder="1"/>
    <xf numFmtId="0" fontId="23" fillId="0" borderId="0" xfId="0" applyFont="1"/>
    <xf numFmtId="0" fontId="23" fillId="7" borderId="11" xfId="0" applyFont="1" applyFill="1" applyBorder="1"/>
    <xf numFmtId="0" fontId="0" fillId="0" borderId="0" xfId="0" applyAlignment="1">
      <alignment vertical="top" textRotation="90"/>
    </xf>
    <xf numFmtId="0" fontId="8" fillId="10" borderId="11" xfId="0" applyFont="1" applyFill="1" applyBorder="1"/>
    <xf numFmtId="165" fontId="0" fillId="6" borderId="13" xfId="0" applyNumberFormat="1" applyFill="1" applyBorder="1"/>
    <xf numFmtId="0" fontId="0" fillId="10" borderId="11" xfId="0" applyFill="1" applyBorder="1"/>
    <xf numFmtId="0" fontId="23" fillId="7" borderId="11" xfId="0" applyFont="1" applyFill="1" applyBorder="1" applyAlignment="1">
      <alignment horizontal="right"/>
    </xf>
    <xf numFmtId="165" fontId="0" fillId="7" borderId="11" xfId="0" applyNumberFormat="1" applyFill="1" applyBorder="1"/>
    <xf numFmtId="0" fontId="0" fillId="7" borderId="11" xfId="0" applyNumberFormat="1" applyFill="1" applyBorder="1"/>
    <xf numFmtId="49" fontId="23" fillId="7" borderId="11" xfId="0" applyNumberFormat="1" applyFont="1" applyFill="1" applyBorder="1"/>
    <xf numFmtId="0" fontId="23" fillId="0" borderId="9" xfId="0" applyFont="1" applyFill="1" applyBorder="1"/>
    <xf numFmtId="0" fontId="23" fillId="0" borderId="3" xfId="0" applyFont="1" applyFill="1" applyBorder="1"/>
    <xf numFmtId="16" fontId="0" fillId="0" borderId="11" xfId="0" applyNumberFormat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10" fontId="7" fillId="10" borderId="18" xfId="0" applyNumberFormat="1" applyFont="1" applyFill="1" applyBorder="1" applyAlignment="1">
      <alignment vertical="center"/>
    </xf>
    <xf numFmtId="10" fontId="0" fillId="0" borderId="0" xfId="0" applyNumberFormat="1"/>
    <xf numFmtId="16" fontId="0" fillId="0" borderId="0" xfId="0" applyNumberFormat="1"/>
    <xf numFmtId="10" fontId="7" fillId="13" borderId="16" xfId="0" applyNumberFormat="1" applyFont="1" applyFill="1" applyBorder="1" applyAlignment="1">
      <alignment vertical="center"/>
    </xf>
    <xf numFmtId="10" fontId="7" fillId="13" borderId="19" xfId="0" applyNumberFormat="1" applyFont="1" applyFill="1" applyBorder="1" applyAlignment="1">
      <alignment vertical="center"/>
    </xf>
    <xf numFmtId="10" fontId="24" fillId="13" borderId="17" xfId="0" applyNumberFormat="1" applyFont="1" applyFill="1" applyBorder="1" applyAlignment="1">
      <alignment vertical="center"/>
    </xf>
    <xf numFmtId="17" fontId="0" fillId="0" borderId="0" xfId="0" applyNumberFormat="1"/>
    <xf numFmtId="165" fontId="0" fillId="4" borderId="14" xfId="0" applyNumberFormat="1" applyFill="1" applyBorder="1" applyAlignment="1">
      <alignment horizontal="right"/>
    </xf>
    <xf numFmtId="165" fontId="0" fillId="0" borderId="0" xfId="0" applyNumberFormat="1"/>
    <xf numFmtId="167" fontId="0" fillId="0" borderId="0" xfId="0" applyNumberFormat="1"/>
    <xf numFmtId="0" fontId="0" fillId="11" borderId="11" xfId="0" applyFill="1" applyBorder="1" applyAlignment="1" applyProtection="1">
      <alignment horizontal="center"/>
    </xf>
    <xf numFmtId="167" fontId="0" fillId="0" borderId="11" xfId="0" applyNumberFormat="1" applyBorder="1"/>
    <xf numFmtId="165" fontId="0" fillId="0" borderId="20" xfId="0" applyNumberFormat="1" applyBorder="1" applyAlignment="1">
      <alignment horizontal="right"/>
    </xf>
    <xf numFmtId="166" fontId="0" fillId="0" borderId="20" xfId="0" applyNumberFormat="1" applyBorder="1" applyProtection="1"/>
    <xf numFmtId="165" fontId="0" fillId="4" borderId="20" xfId="0" applyNumberFormat="1" applyFill="1" applyBorder="1" applyAlignment="1">
      <alignment horizontal="right"/>
    </xf>
    <xf numFmtId="0" fontId="20" fillId="2" borderId="7" xfId="0" applyFont="1" applyFill="1" applyBorder="1" applyAlignment="1">
      <alignment horizontal="center"/>
    </xf>
    <xf numFmtId="3" fontId="0" fillId="0" borderId="7" xfId="0" applyNumberFormat="1" applyBorder="1"/>
    <xf numFmtId="41" fontId="0" fillId="0" borderId="12" xfId="0" applyNumberFormat="1" applyBorder="1"/>
    <xf numFmtId="41" fontId="0" fillId="0" borderId="13" xfId="0" applyNumberFormat="1" applyBorder="1"/>
    <xf numFmtId="41" fontId="0" fillId="0" borderId="11" xfId="0" applyNumberFormat="1" applyBorder="1" applyAlignment="1">
      <alignment horizontal="right"/>
    </xf>
    <xf numFmtId="41" fontId="0" fillId="0" borderId="14" xfId="0" applyNumberFormat="1" applyBorder="1"/>
    <xf numFmtId="0" fontId="0" fillId="11" borderId="9" xfId="0" applyFill="1" applyBorder="1" applyAlignment="1" applyProtection="1">
      <alignment horizontal="center"/>
      <protection hidden="1"/>
    </xf>
    <xf numFmtId="0" fontId="0" fillId="11" borderId="9" xfId="0" applyFill="1" applyBorder="1" applyAlignment="1" applyProtection="1">
      <alignment horizontal="center"/>
    </xf>
    <xf numFmtId="0" fontId="0" fillId="11" borderId="3" xfId="0" applyFill="1" applyBorder="1" applyAlignment="1" applyProtection="1">
      <alignment horizontal="center"/>
      <protection hidden="1"/>
    </xf>
    <xf numFmtId="0" fontId="0" fillId="11" borderId="3" xfId="0" applyFill="1" applyBorder="1" applyAlignment="1" applyProtection="1">
      <alignment horizontal="center"/>
    </xf>
    <xf numFmtId="0" fontId="0" fillId="4" borderId="13" xfId="0" applyFill="1" applyBorder="1"/>
    <xf numFmtId="0" fontId="0" fillId="4" borderId="21" xfId="0" applyFill="1" applyBorder="1"/>
    <xf numFmtId="0" fontId="0" fillId="4" borderId="1" xfId="0" applyFill="1" applyBorder="1"/>
    <xf numFmtId="165" fontId="0" fillId="4" borderId="13" xfId="0" applyNumberFormat="1" applyFill="1" applyBorder="1" applyAlignment="1">
      <alignment horizontal="right"/>
    </xf>
    <xf numFmtId="165" fontId="0" fillId="4" borderId="21" xfId="0" applyNumberFormat="1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41" fontId="25" fillId="0" borderId="11" xfId="0" applyNumberFormat="1" applyFont="1" applyBorder="1"/>
    <xf numFmtId="3" fontId="25" fillId="0" borderId="11" xfId="0" applyNumberFormat="1" applyFont="1" applyBorder="1"/>
    <xf numFmtId="166" fontId="1" fillId="0" borderId="5" xfId="0" applyNumberFormat="1" applyFont="1" applyBorder="1" applyProtection="1"/>
    <xf numFmtId="167" fontId="1" fillId="0" borderId="20" xfId="0" applyNumberFormat="1" applyFont="1" applyBorder="1" applyAlignment="1">
      <alignment horizontal="right"/>
    </xf>
    <xf numFmtId="0" fontId="20" fillId="2" borderId="26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horizontal="right"/>
    </xf>
    <xf numFmtId="0" fontId="0" fillId="0" borderId="27" xfId="0" applyBorder="1"/>
    <xf numFmtId="165" fontId="0" fillId="4" borderId="27" xfId="0" applyNumberFormat="1" applyFill="1" applyBorder="1" applyAlignment="1">
      <alignment horizontal="right"/>
    </xf>
    <xf numFmtId="2" fontId="21" fillId="0" borderId="25" xfId="0" applyNumberFormat="1" applyFont="1" applyFill="1" applyBorder="1"/>
    <xf numFmtId="0" fontId="0" fillId="4" borderId="19" xfId="0" applyFill="1" applyBorder="1"/>
    <xf numFmtId="17" fontId="0" fillId="0" borderId="22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20" xfId="0" applyFont="1" applyBorder="1" applyAlignment="1">
      <alignment horizontal="center"/>
    </xf>
    <xf numFmtId="2" fontId="21" fillId="0" borderId="1" xfId="0" applyNumberFormat="1" applyFont="1" applyFill="1" applyBorder="1"/>
    <xf numFmtId="165" fontId="0" fillId="4" borderId="5" xfId="0" applyNumberFormat="1" applyFill="1" applyBorder="1" applyAlignment="1">
      <alignment horizontal="right"/>
    </xf>
    <xf numFmtId="37" fontId="0" fillId="0" borderId="11" xfId="0" applyNumberFormat="1" applyFont="1" applyBorder="1"/>
    <xf numFmtId="41" fontId="28" fillId="0" borderId="11" xfId="0" applyNumberFormat="1" applyFont="1" applyBorder="1"/>
    <xf numFmtId="0" fontId="17" fillId="14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37" fontId="25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3" fontId="32" fillId="0" borderId="11" xfId="0" applyNumberFormat="1" applyFont="1" applyBorder="1" applyAlignment="1">
      <alignment horizontal="center"/>
    </xf>
    <xf numFmtId="41" fontId="2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37" fontId="27" fillId="0" borderId="11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9" fontId="29" fillId="0" borderId="5" xfId="0" applyNumberFormat="1" applyFont="1" applyBorder="1" applyAlignment="1">
      <alignment horizontal="center"/>
    </xf>
    <xf numFmtId="0" fontId="9" fillId="0" borderId="0" xfId="0" applyFont="1"/>
    <xf numFmtId="3" fontId="37" fillId="7" borderId="11" xfId="0" applyNumberFormat="1" applyFont="1" applyFill="1" applyBorder="1"/>
    <xf numFmtId="3" fontId="36" fillId="7" borderId="11" xfId="0" applyNumberFormat="1" applyFont="1" applyFill="1" applyBorder="1"/>
    <xf numFmtId="3" fontId="35" fillId="7" borderId="11" xfId="0" applyNumberFormat="1" applyFont="1" applyFill="1" applyBorder="1"/>
    <xf numFmtId="3" fontId="38" fillId="7" borderId="11" xfId="0" applyNumberFormat="1" applyFont="1" applyFill="1" applyBorder="1"/>
    <xf numFmtId="0" fontId="0" fillId="0" borderId="22" xfId="0" applyBorder="1" applyAlignment="1">
      <alignment horizontal="center"/>
    </xf>
    <xf numFmtId="1" fontId="0" fillId="0" borderId="1" xfId="0" applyNumberFormat="1" applyBorder="1"/>
    <xf numFmtId="164" fontId="0" fillId="0" borderId="0" xfId="1" applyNumberFormat="1" applyFont="1" applyAlignment="1">
      <alignment horizontal="left" indent="3"/>
    </xf>
    <xf numFmtId="164" fontId="0" fillId="0" borderId="22" xfId="1" applyNumberFormat="1" applyFont="1" applyBorder="1" applyAlignment="1">
      <alignment horizontal="left" indent="3"/>
    </xf>
    <xf numFmtId="0" fontId="8" fillId="0" borderId="0" xfId="0" applyFont="1"/>
    <xf numFmtId="164" fontId="0" fillId="0" borderId="9" xfId="1" applyNumberFormat="1" applyFont="1" applyBorder="1"/>
    <xf numFmtId="164" fontId="0" fillId="0" borderId="11" xfId="1" applyNumberFormat="1" applyFont="1" applyBorder="1"/>
    <xf numFmtId="164" fontId="11" fillId="0" borderId="11" xfId="1" applyNumberFormat="1" applyFont="1" applyBorder="1"/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39" fillId="2" borderId="0" xfId="0" applyFont="1" applyFill="1"/>
    <xf numFmtId="0" fontId="3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11" xfId="0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8" fontId="1" fillId="0" borderId="11" xfId="0" applyNumberFormat="1" applyFont="1" applyBorder="1" applyAlignment="1">
      <alignment horizontal="center"/>
    </xf>
    <xf numFmtId="8" fontId="40" fillId="0" borderId="11" xfId="0" applyNumberFormat="1" applyFont="1" applyBorder="1" applyAlignment="1">
      <alignment horizontal="center"/>
    </xf>
    <xf numFmtId="0" fontId="0" fillId="3" borderId="11" xfId="0" applyFill="1" applyBorder="1"/>
    <xf numFmtId="0" fontId="0" fillId="0" borderId="11" xfId="0" applyFill="1" applyBorder="1" applyAlignment="1">
      <alignment horizontal="left"/>
    </xf>
    <xf numFmtId="0" fontId="0" fillId="0" borderId="28" xfId="0" applyBorder="1"/>
    <xf numFmtId="0" fontId="1" fillId="0" borderId="11" xfId="0" applyFont="1" applyBorder="1"/>
    <xf numFmtId="6" fontId="1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33" fillId="0" borderId="0" xfId="0" applyFont="1" applyAlignment="1">
      <alignment horizontal="center"/>
    </xf>
    <xf numFmtId="0" fontId="41" fillId="0" borderId="0" xfId="0" applyFont="1"/>
    <xf numFmtId="0" fontId="0" fillId="15" borderId="0" xfId="0" applyFill="1" applyBorder="1"/>
    <xf numFmtId="0" fontId="41" fillId="15" borderId="0" xfId="0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Comma" xfId="1" builtinId="3"/>
    <cellStyle name="Normal" xfId="0" builtinId="0"/>
  </cellStyles>
  <dxfs count="379">
    <dxf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 val="0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</font>
      <alignment horizontal="right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</font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rgb="FF000000"/>
        </top>
        <bottom/>
        <diagonal style="thin">
          <color indexed="64"/>
        </diagonal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</font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alignment horizontal="right" vertical="bottom" textRotation="0" wrapText="0" indent="0" justifyLastLine="0" shrinkToFit="0" readingOrder="0"/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alignment horizontal="right" vertical="bottom" textRotation="0" wrapText="0" indent="0" justifyLastLine="0" shrinkToFit="0" readingOrder="0"/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border diagonalUp="1" diagonalDown="1" outline="0">
        <left style="thin">
          <color indexed="64"/>
        </left>
        <right style="thin">
          <color indexed="64"/>
        </right>
        <top style="thin">
          <color indexed="64"/>
        </top>
        <bottom/>
        <diagonal style="thin">
          <color indexed="64"/>
        </diagonal>
      </border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 style="thin">
          <color indexed="64"/>
        </top>
        <bottom/>
        <vertical/>
        <horizontal/>
      </border>
      <protection locked="1" hidden="0"/>
    </dxf>
    <dxf>
      <border diagonalUp="0" diagonalDown="0">
        <left/>
        <right/>
        <top style="thin">
          <color indexed="64"/>
        </top>
        <bottom/>
        <vertical/>
        <horizontal/>
      </border>
      <protection locked="1" hidden="0"/>
    </dxf>
    <dxf>
      <protection locked="1" hidden="0"/>
    </dxf>
    <dxf>
      <numFmt numFmtId="166" formatCode="&quot;$&quot;#,##0.0\K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protection locked="1" hidden="0"/>
    </dxf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numFmt numFmtId="21" formatCode="d\-mmm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numFmt numFmtId="21" formatCode="d\-mmm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numFmt numFmtId="21" formatCode="d\-m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numFmt numFmtId="22" formatCode="mmm\-yy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22" formatCode="mmm\-yy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22" formatCode="mmm\-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35E01E"/>
      <color rgb="FFFFFF65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College-wide Usage Per Year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Page'!$R$19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Page'!$Q$20:$Q$22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'Summary Page'!$R$20:$R$22</c:f>
              <c:numCache>
                <c:formatCode>#,##0</c:formatCode>
                <c:ptCount val="3"/>
                <c:pt idx="0">
                  <c:v>23118145</c:v>
                </c:pt>
                <c:pt idx="1">
                  <c:v>27632849</c:v>
                </c:pt>
                <c:pt idx="2">
                  <c:v>26545779</c:v>
                </c:pt>
              </c:numCache>
            </c:numRef>
          </c:val>
        </c:ser>
        <c:ser>
          <c:idx val="1"/>
          <c:order val="1"/>
          <c:tx>
            <c:strRef>
              <c:f>'Summary Page'!$S$19</c:f>
              <c:strCache>
                <c:ptCount val="1"/>
                <c:pt idx="0">
                  <c:v>Heat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Page'!$Q$20:$Q$22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'Summary Page'!$S$20:$S$22</c:f>
              <c:numCache>
                <c:formatCode>#,##0</c:formatCode>
                <c:ptCount val="3"/>
                <c:pt idx="0">
                  <c:v>34840627</c:v>
                </c:pt>
                <c:pt idx="1">
                  <c:v>35723781</c:v>
                </c:pt>
                <c:pt idx="2">
                  <c:v>34310248</c:v>
                </c:pt>
              </c:numCache>
            </c:numRef>
          </c:val>
        </c:ser>
        <c:ser>
          <c:idx val="2"/>
          <c:order val="2"/>
          <c:tx>
            <c:strRef>
              <c:f>'Summary Page'!$T$19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Page'!$Q$20:$Q$22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'Summary Page'!$T$20:$T$22</c:f>
              <c:numCache>
                <c:formatCode>#,##0</c:formatCode>
                <c:ptCount val="3"/>
                <c:pt idx="0">
                  <c:v>1210625</c:v>
                </c:pt>
                <c:pt idx="1">
                  <c:v>1070057</c:v>
                </c:pt>
                <c:pt idx="2">
                  <c:v>1010711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9858688"/>
        <c:axId val="119860224"/>
      </c:barChart>
      <c:lineChart>
        <c:grouping val="standard"/>
        <c:varyColors val="0"/>
        <c:ser>
          <c:idx val="3"/>
          <c:order val="3"/>
          <c:tx>
            <c:strRef>
              <c:f>'Summary Page'!$V$19</c:f>
              <c:strCache>
                <c:ptCount val="1"/>
                <c:pt idx="0">
                  <c:v>CO2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'Summary Page'!$V$20:$V$22</c:f>
              <c:numCache>
                <c:formatCode>General</c:formatCode>
                <c:ptCount val="3"/>
                <c:pt idx="0">
                  <c:v>12639898</c:v>
                </c:pt>
                <c:pt idx="1">
                  <c:v>14457032</c:v>
                </c:pt>
                <c:pt idx="2">
                  <c:v>13887398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63936"/>
        <c:axId val="119862400"/>
      </c:lineChart>
      <c:catAx>
        <c:axId val="1198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0224"/>
        <c:crosses val="autoZero"/>
        <c:auto val="1"/>
        <c:lblAlgn val="ctr"/>
        <c:lblOffset val="100"/>
        <c:noMultiLvlLbl val="0"/>
      </c:catAx>
      <c:valAx>
        <c:axId val="11986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BTU</a:t>
                </a:r>
              </a:p>
            </c:rich>
          </c:tx>
          <c:layout>
            <c:manualLayout>
              <c:xMode val="edge"/>
              <c:yMode val="edge"/>
              <c:x val="1.7558682070712848E-2"/>
              <c:y val="0.496795686992022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58688"/>
        <c:crosses val="autoZero"/>
        <c:crossBetween val="between"/>
      </c:valAx>
      <c:valAx>
        <c:axId val="119862400"/>
        <c:scaling>
          <c:orientation val="minMax"/>
        </c:scaling>
        <c:delete val="0"/>
        <c:axPos val="r"/>
        <c:numFmt formatCode="General" sourceLinked="1"/>
        <c:majorTickMark val="none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3936"/>
        <c:crosses val="max"/>
        <c:crossBetween val="between"/>
      </c:valAx>
      <c:catAx>
        <c:axId val="11986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98624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30</xdr:row>
      <xdr:rowOff>113178</xdr:rowOff>
    </xdr:from>
    <xdr:to>
      <xdr:col>18</xdr:col>
      <xdr:colOff>190500</xdr:colOff>
      <xdr:row>56</xdr:row>
      <xdr:rowOff>132433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039100" y="4953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1266825</xdr:colOff>
      <xdr:row>19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039100" y="514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1266825</xdr:colOff>
      <xdr:row>19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8039100" y="514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8039100" y="900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734425" y="2667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1266825</xdr:colOff>
      <xdr:row>19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734425" y="285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1266825</xdr:colOff>
      <xdr:row>19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8734425" y="285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0" y="666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21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648700" y="2667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648700" y="285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8648700" y="285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0" y="666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039100" y="2667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1266825</xdr:colOff>
      <xdr:row>20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039100" y="285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1266825</xdr:colOff>
      <xdr:row>20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8039100" y="285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0" y="666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19050</xdr:rowOff>
    </xdr:from>
    <xdr:to>
      <xdr:col>13</xdr:col>
      <xdr:colOff>0</xdr:colOff>
      <xdr:row>23</xdr:row>
      <xdr:rowOff>9525</xdr:rowOff>
    </xdr:to>
    <xdr:cxnSp macro="">
      <xdr:nvCxnSpPr>
        <xdr:cNvPr id="2" name="Straight Connector 1"/>
        <xdr:cNvCxnSpPr/>
      </xdr:nvCxnSpPr>
      <xdr:spPr>
        <a:xfrm>
          <a:off x="10753725" y="7715250"/>
          <a:ext cx="0" cy="41814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23</xdr:row>
      <xdr:rowOff>9525</xdr:rowOff>
    </xdr:to>
    <xdr:cxnSp macro="">
      <xdr:nvCxnSpPr>
        <xdr:cNvPr id="3" name="Straight Connector 2"/>
        <xdr:cNvCxnSpPr/>
      </xdr:nvCxnSpPr>
      <xdr:spPr>
        <a:xfrm>
          <a:off x="13382625" y="7696200"/>
          <a:ext cx="0" cy="4200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23</xdr:row>
      <xdr:rowOff>0</xdr:rowOff>
    </xdr:to>
    <xdr:cxnSp macro="">
      <xdr:nvCxnSpPr>
        <xdr:cNvPr id="4" name="Straight Connector 3"/>
        <xdr:cNvCxnSpPr/>
      </xdr:nvCxnSpPr>
      <xdr:spPr>
        <a:xfrm>
          <a:off x="8124825" y="7705725"/>
          <a:ext cx="0" cy="41814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8282</xdr:rowOff>
    </xdr:from>
    <xdr:ext cx="223631" cy="1540565"/>
    <xdr:sp macro="" textlink="">
      <xdr:nvSpPr>
        <xdr:cNvPr id="2" name="Rectangle 1"/>
        <xdr:cNvSpPr/>
      </xdr:nvSpPr>
      <xdr:spPr>
        <a:xfrm>
          <a:off x="0" y="770282"/>
          <a:ext cx="223631" cy="154056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vertOverflow="overflow" horzOverflow="overflow" vert="vert270" wrap="square" lIns="91440" tIns="45720" rIns="91440" bIns="45720" anchor="ctr" anchorCtr="0">
          <a:noAutofit/>
        </a:bodyPr>
        <a:lstStyle/>
        <a:p>
          <a:pPr algn="ctr"/>
          <a:r>
            <a:rPr lang="en-US" sz="10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Input Values</a:t>
          </a: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223631" cy="944218"/>
    <xdr:sp macro="" textlink="">
      <xdr:nvSpPr>
        <xdr:cNvPr id="4" name="Rectangle 3"/>
        <xdr:cNvSpPr/>
      </xdr:nvSpPr>
      <xdr:spPr>
        <a:xfrm>
          <a:off x="0" y="1913283"/>
          <a:ext cx="223631" cy="94421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vertOverflow="overflow" horzOverflow="overflow" vert="vert270" wrap="square" lIns="91440" tIns="45720" rIns="91440" bIns="45720" anchor="ctr" anchorCtr="0">
          <a:noAutofit/>
        </a:bodyPr>
        <a:lstStyle/>
        <a:p>
          <a:pPr algn="ctr"/>
          <a:r>
            <a:rPr lang="en-US" sz="10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Output Values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029575" y="1881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1266825</xdr:colOff>
      <xdr:row>22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7629525" y="338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54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7753350" y="3571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1266825</xdr:colOff>
      <xdr:row>73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7811060" y="995082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23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758190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1266825</xdr:colOff>
      <xdr:row>21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7820025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42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7820025" y="995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58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7820025" y="1343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1266825</xdr:colOff>
      <xdr:row>16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010525" y="476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33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010525" y="900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50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8010525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66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7581900" y="962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77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6701118" y="149486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1266825</xdr:colOff>
      <xdr:row>25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010525" y="2667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1266825</xdr:colOff>
      <xdr:row>25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8010525" y="942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1266825</xdr:colOff>
      <xdr:row>46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8039100" y="4953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6" name="Table16" displayName="Table16" ref="A5:K28" headerRowCount="0" tableBorderDxfId="378">
  <tableColumns count="11">
    <tableColumn id="1" name="Campus" totalsRowLabel="Total" headerRowDxfId="377" dataDxfId="376"/>
    <tableColumn id="2" name="Dec'14 " headerRowDxfId="375" dataDxfId="374"/>
    <tableColumn id="4" name="2014 Utility $" headerRowDxfId="373" dataDxfId="372"/>
    <tableColumn id="12" name="Column4" headerRowDxfId="371" dataDxfId="370"/>
    <tableColumn id="3" name="Dec'15" headerRowDxfId="369" dataDxfId="368"/>
    <tableColumn id="5" name="2015 Utility $" headerRowDxfId="367" dataDxfId="366"/>
    <tableColumn id="11" name="Column3" headerRowDxfId="365" dataDxfId="364">
      <calculatedColumnFormula>Table16[[#This Row],[Column4]]-N5</calculatedColumnFormula>
    </tableColumn>
    <tableColumn id="6" name="Comments" headerRowDxfId="363" dataDxfId="362">
      <calculatedColumnFormula>Table16[[#This Row],[Dec''15]]-(Table16[[#This Row],[Dec''15]]*0.1)</calculatedColumnFormula>
    </tableColumn>
    <tableColumn id="7" name="." headerRowDxfId="361" dataDxfId="360"/>
    <tableColumn id="8" name="Column1" dataDxfId="359"/>
    <tableColumn id="9" name="Column2"/>
  </tableColumns>
  <tableStyleInfo name="TableStyleMedium1" showFirstColumn="1" showLastColumn="0" showRowStripes="1" showColumnStripes="0"/>
</table>
</file>

<file path=xl/tables/table10.xml><?xml version="1.0" encoding="utf-8"?>
<table xmlns="http://schemas.openxmlformats.org/spreadsheetml/2006/main" id="10" name="Table14567811" displayName="Table14567811" ref="B47:I59" totalsRowCount="1" headerRowDxfId="239" headerRowBorderDxfId="238" tableBorderDxfId="237" totalsRowBorderDxfId="236">
  <autoFilter ref="B47:I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67"/>
    <tableColumn id="4" name="Owner" dataDxfId="235" totalsRowDxfId="66"/>
    <tableColumn id="6" name="ECD" dataDxfId="234" totalsRowDxfId="65"/>
    <tableColumn id="7" name="ACD" dataDxfId="233" totalsRowDxfId="64"/>
    <tableColumn id="8" name="Project Cost" dataDxfId="232" totalsRowDxfId="63"/>
    <tableColumn id="2" name="Exp'ed Payback" dataDxfId="231" totalsRowDxfId="62"/>
    <tableColumn id="3" name="kbtu Savings" dataDxfId="230" totalsRowDxfId="61"/>
    <tableColumn id="9" name="Comments" totalsRowDxfId="60"/>
  </tableColumns>
  <tableStyleInfo name="TableStyleLight15" showFirstColumn="1" showLastColumn="1" showRowStripes="1" showColumnStripes="0"/>
</table>
</file>

<file path=xl/tables/table11.xml><?xml version="1.0" encoding="utf-8"?>
<table xmlns="http://schemas.openxmlformats.org/spreadsheetml/2006/main" id="11" name="Table1456912" displayName="Table1456912" ref="B4:I17" totalsRowCount="1" headerRowDxfId="229" headerRowBorderDxfId="228" tableBorderDxfId="227" totalsRowBorderDxfId="226">
  <autoFilter ref="B4:I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56"/>
    <tableColumn id="5" name="Owner" dataDxfId="225" totalsRowDxfId="55"/>
    <tableColumn id="6" name="ECD" dataDxfId="224" totalsRowDxfId="54"/>
    <tableColumn id="7" name="ACD" dataDxfId="223" totalsRowDxfId="53"/>
    <tableColumn id="8" name="Project Cost" dataDxfId="222" totalsRowDxfId="52"/>
    <tableColumn id="2" name="Exp'ed Payback" dataDxfId="221" totalsRowDxfId="51"/>
    <tableColumn id="3" name="kbtu Savings" dataDxfId="220" totalsRowDxfId="50"/>
    <tableColumn id="9" name="Comments" totalsRowDxfId="49"/>
  </tableColumns>
  <tableStyleInfo name="TableStyleLight15" showFirstColumn="1" showLastColumn="0" showRowStripes="1" showColumnStripes="0"/>
</table>
</file>

<file path=xl/tables/table12.xml><?xml version="1.0" encoding="utf-8"?>
<table xmlns="http://schemas.openxmlformats.org/spreadsheetml/2006/main" id="12" name="Table145671013" displayName="Table145671013" ref="B21:I34" totalsRowCount="1" headerRowDxfId="219" headerRowBorderDxfId="218" tableBorderDxfId="217" totalsRowBorderDxfId="216">
  <autoFilter ref="B21:I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48"/>
    <tableColumn id="5" name="Owner" dataDxfId="215" totalsRowDxfId="47"/>
    <tableColumn id="6" name="ECD" dataDxfId="214" totalsRowDxfId="46"/>
    <tableColumn id="7" name="ACD" dataDxfId="213" totalsRowDxfId="45"/>
    <tableColumn id="8" name="Project Cost" dataDxfId="212" totalsRowDxfId="44"/>
    <tableColumn id="2" name="Exp'ed Payback" dataDxfId="211" totalsRowDxfId="43"/>
    <tableColumn id="3" name="kbtu Savings" dataDxfId="210" totalsRowDxfId="42"/>
    <tableColumn id="9" name="Comments" totalsRowDxfId="41"/>
  </tableColumns>
  <tableStyleInfo name="TableStyleLight15" showFirstColumn="1" showLastColumn="0" showRowStripes="1" showColumnStripes="0"/>
</table>
</file>

<file path=xl/tables/table13.xml><?xml version="1.0" encoding="utf-8"?>
<table xmlns="http://schemas.openxmlformats.org/spreadsheetml/2006/main" id="13" name="Table1456781114" displayName="Table1456781114" ref="B38:I51" totalsRowCount="1" headerRowDxfId="209" headerRowBorderDxfId="208" tableBorderDxfId="207" totalsRowBorderDxfId="206">
  <autoFilter ref="B38:I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40"/>
    <tableColumn id="4" name="Owner" dataDxfId="205" totalsRowDxfId="39"/>
    <tableColumn id="6" name="ECD" dataDxfId="204" totalsRowDxfId="38"/>
    <tableColumn id="7" name="ACD" dataDxfId="203" totalsRowDxfId="37"/>
    <tableColumn id="8" name="Project Cost" dataDxfId="202" totalsRowDxfId="36"/>
    <tableColumn id="2" name="Exp'ed Payback" dataDxfId="201" totalsRowDxfId="35"/>
    <tableColumn id="3" name="kbtu Savings" dataDxfId="200" totalsRowDxfId="34"/>
    <tableColumn id="9" name="Comments" totalsRowDxfId="33"/>
  </tableColumns>
  <tableStyleInfo name="TableStyleLight15" showFirstColumn="1" showLastColumn="0" showRowStripes="1" showColumnStripes="0"/>
</table>
</file>

<file path=xl/tables/table14.xml><?xml version="1.0" encoding="utf-8"?>
<table xmlns="http://schemas.openxmlformats.org/spreadsheetml/2006/main" id="1" name="Table14567811142" displayName="Table14567811142" ref="B55:I67" totalsRowCount="1" headerRowDxfId="199" headerRowBorderDxfId="198" tableBorderDxfId="197" totalsRowBorderDxfId="196">
  <autoFilter ref="B55:I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32"/>
    <tableColumn id="4" name="Owner" dataDxfId="195" totalsRowDxfId="31"/>
    <tableColumn id="6" name="ECD" dataDxfId="194" totalsRowDxfId="30"/>
    <tableColumn id="7" name="ACD" dataDxfId="193" totalsRowDxfId="29"/>
    <tableColumn id="8" name="Project Cost" dataDxfId="192" totalsRowDxfId="28"/>
    <tableColumn id="2" name="Exp'ed Payback" dataDxfId="191" totalsRowDxfId="27"/>
    <tableColumn id="3" name="kbtu Savings" dataDxfId="190" totalsRowDxfId="26"/>
    <tableColumn id="9" name="Comments" totalsRowDxfId="25"/>
  </tableColumns>
  <tableStyleInfo name="TableStyleLight15" showFirstColumn="1" showLastColumn="1" showRowStripes="1" showColumnStripes="0"/>
</table>
</file>

<file path=xl/tables/table15.xml><?xml version="1.0" encoding="utf-8"?>
<table xmlns="http://schemas.openxmlformats.org/spreadsheetml/2006/main" id="19" name="Table1456781114220" displayName="Table1456781114220" ref="B69:I78" totalsRowCount="1" headerRowDxfId="189" headerRowBorderDxfId="188" tableBorderDxfId="187" totalsRowBorderDxfId="186">
  <autoFilter ref="B69:I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Project" totalsRowLabel="Total" totalsRowDxfId="24"/>
    <tableColumn id="4" name="Owner" dataDxfId="185" totalsRowDxfId="23"/>
    <tableColumn id="6" name="ECD" dataDxfId="184" totalsRowDxfId="22"/>
    <tableColumn id="7" name="ACD" dataDxfId="183" totalsRowDxfId="21"/>
    <tableColumn id="8" name="Project Cost" dataDxfId="182" totalsRowDxfId="20"/>
    <tableColumn id="2" name="Exp'ed Payback" dataDxfId="181" totalsRowDxfId="19"/>
    <tableColumn id="3" name="kbtu Savings" dataDxfId="180" totalsRowDxfId="18"/>
    <tableColumn id="9" name="Comments" totalsRowDxfId="17"/>
  </tableColumns>
  <tableStyleInfo name="TableStyleLight15" showFirstColumn="1" showLastColumn="1" showRowStripes="1" showColumnStripes="0"/>
</table>
</file>

<file path=xl/tables/table16.xml><?xml version="1.0" encoding="utf-8"?>
<table xmlns="http://schemas.openxmlformats.org/spreadsheetml/2006/main" id="14" name="Table145691215" displayName="Table145691215" ref="B4:I26" totalsRowCount="1" headerRowDxfId="179" headerRowBorderDxfId="178" tableBorderDxfId="177" totalsRowBorderDxfId="176">
  <autoFilter ref="B4:I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175"/>
    <tableColumn id="4" name="Owner" dataDxfId="174" totalsRowDxfId="173"/>
    <tableColumn id="6" name="ECD" dataDxfId="172" totalsRowDxfId="171"/>
    <tableColumn id="7" name="ACD" dataDxfId="170" totalsRowDxfId="169"/>
    <tableColumn id="8" name="Project Cost" dataDxfId="168" totalsRowDxfId="167"/>
    <tableColumn id="2" name="Exp'ed Payback" dataDxfId="166" totalsRowDxfId="165"/>
    <tableColumn id="3" name="kbtu Savings" dataDxfId="164" totalsRowDxfId="163"/>
    <tableColumn id="9" name="Comments" totalsRowDxfId="162"/>
  </tableColumns>
  <tableStyleInfo name="TableStyleLight15" showFirstColumn="1" showLastColumn="1" showRowStripes="1" showColumnStripes="0"/>
</table>
</file>

<file path=xl/tables/table17.xml><?xml version="1.0" encoding="utf-8"?>
<table xmlns="http://schemas.openxmlformats.org/spreadsheetml/2006/main" id="17" name="Table14569121518" displayName="Table14569121518" ref="B30:I47" totalsRowCount="1" headerRowDxfId="161" headerRowBorderDxfId="160" tableBorderDxfId="159" totalsRowBorderDxfId="158">
  <autoFilter ref="B30:I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157"/>
    <tableColumn id="4" name="Owner" dataDxfId="156" totalsRowDxfId="155"/>
    <tableColumn id="6" name="ECD" dataDxfId="154" totalsRowDxfId="153"/>
    <tableColumn id="7" name="ACD" dataDxfId="152" totalsRowDxfId="151"/>
    <tableColumn id="8" name="Project Cost" dataDxfId="150" totalsRowDxfId="149"/>
    <tableColumn id="2" name="Exp'ed Payback" dataDxfId="148" totalsRowDxfId="147"/>
    <tableColumn id="3" name="kbtu Savings" dataDxfId="146" totalsRowDxfId="145"/>
    <tableColumn id="9" name="Comments" totalsRowDxfId="144"/>
  </tableColumns>
  <tableStyleInfo name="TableStyleLight15" showFirstColumn="1" showLastColumn="1" showRowStripes="1" showColumnStripes="0"/>
</table>
</file>

<file path=xl/tables/table18.xml><?xml version="1.0" encoding="utf-8"?>
<table xmlns="http://schemas.openxmlformats.org/spreadsheetml/2006/main" id="18" name="Table14569121519" displayName="Table14569121519" ref="B4:I16" totalsRowCount="1" headerRowDxfId="143" headerRowBorderDxfId="142" tableBorderDxfId="141" totalsRowBorderDxfId="140">
  <autoFilter ref="B4:I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139"/>
    <tableColumn id="4" name="Owner" dataDxfId="138" totalsRowDxfId="137"/>
    <tableColumn id="2" name="ECD" dataDxfId="136" totalsRowDxfId="135"/>
    <tableColumn id="6" name="ACD" dataDxfId="134" totalsRowDxfId="133"/>
    <tableColumn id="7" name="Project Cost" dataDxfId="132" totalsRowDxfId="131"/>
    <tableColumn id="14" name="Exp'ed Payback" dataDxfId="130" totalsRowDxfId="129"/>
    <tableColumn id="3" name="kbtu Savings" totalsRowFunction="custom" dataDxfId="128" totalsRowDxfId="127">
      <totalsRowFormula>SUBTOTAL(109,Table14569121519[Exp''ed Payback])</totalsRowFormula>
    </tableColumn>
    <tableColumn id="8" name="Comments" totalsRowDxfId="126"/>
  </tableColumns>
  <tableStyleInfo name="TableStyleLight15" showFirstColumn="1" showLastColumn="1" showRowStripes="1" showColumnStripes="0"/>
</table>
</file>

<file path=xl/tables/table19.xml><?xml version="1.0" encoding="utf-8"?>
<table xmlns="http://schemas.openxmlformats.org/spreadsheetml/2006/main" id="15" name="Table145691215192123" displayName="Table145691215192123" ref="B4:I20" totalsRowCount="1" headerRowDxfId="125" headerRowBorderDxfId="124" tableBorderDxfId="123" totalsRowBorderDxfId="122">
  <autoFilter ref="B4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8">
    <tableColumn id="1" name="Project" totalsRowLabel="Total" totalsRowDxfId="16"/>
    <tableColumn id="4" name="Owner" dataDxfId="121" totalsRowDxfId="15"/>
    <tableColumn id="2" name="ECD" dataDxfId="120" totalsRowDxfId="14"/>
    <tableColumn id="6" name="ACD" dataDxfId="119" totalsRowDxfId="13"/>
    <tableColumn id="7" name="Project Cost" dataDxfId="118" totalsRowDxfId="12"/>
    <tableColumn id="14" name="Exp'ed Payback" dataDxfId="117" totalsRowDxfId="11"/>
    <tableColumn id="3" name="kbtu Savings" totalsRowFunction="custom" dataDxfId="116" totalsRowDxfId="10">
      <totalsRowFormula>SUBTOTAL(109,Table145691215192123[Exp''ed Payback])</totalsRowFormula>
    </tableColumn>
    <tableColumn id="8" name="Comments" dataDxfId="115" totalsRowDxfId="9"/>
  </tableColumns>
  <tableStyleInfo name="TableStyleLight15" showFirstColumn="1" showLastColumn="1" showRowStripes="1" showColumnStripes="0"/>
</table>
</file>

<file path=xl/tables/table2.xml><?xml version="1.0" encoding="utf-8"?>
<table xmlns="http://schemas.openxmlformats.org/spreadsheetml/2006/main" id="22" name="Table22" displayName="Table22" ref="A33:C35" totalsRowShown="0" headerRowDxfId="358" headerRowBorderDxfId="357" tableBorderDxfId="356" totalsRowBorderDxfId="355">
  <autoFilter ref="A33:C35">
    <filterColumn colId="0" hiddenButton="1"/>
    <filterColumn colId="1" hiddenButton="1"/>
    <filterColumn colId="2" hiddenButton="1"/>
  </autoFilter>
  <tableColumns count="3">
    <tableColumn id="1" name="Form of Transporation" dataDxfId="59"/>
    <tableColumn id="2" name="Gross" dataDxfId="58"/>
    <tableColumn id="3" name="Per Person" dataDxfId="57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2" name="Table14569121519212" displayName="Table14569121519212" ref="B4:J22" totalsRowCount="1" headerRowDxfId="114" headerRowBorderDxfId="113" tableBorderDxfId="112" totalsRowBorderDxfId="111">
  <autoFilter ref="B4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9">
    <tableColumn id="1" name="Project" totalsRowLabel="Total" totalsRowDxfId="8"/>
    <tableColumn id="4" name="Owner" dataDxfId="110" totalsRowDxfId="7"/>
    <tableColumn id="5" name="kbtu Saving" dataDxfId="109" totalsRowDxfId="6"/>
    <tableColumn id="2" name="ECD" dataDxfId="108" totalsRowDxfId="5"/>
    <tableColumn id="6" name="ACD" dataDxfId="107" totalsRowDxfId="4"/>
    <tableColumn id="7" name="Project Cost" dataDxfId="106" totalsRowDxfId="3"/>
    <tableColumn id="14" name="Exp'ed Payback" dataDxfId="105" totalsRowDxfId="2"/>
    <tableColumn id="8" name="Ann'l Actual Savings" totalsRowFunction="custom" dataDxfId="104" totalsRowDxfId="1">
      <totalsRowFormula>SUBTOTAL(109,Table14569121519212[Exp''ed Payback])</totalsRowFormula>
    </tableColumn>
    <tableColumn id="3" name="Comments" dataDxfId="103" totalsRowDxfId="0"/>
  </tableColumns>
  <tableStyleInfo name="TableStyleLight15" showFirstColumn="1" showLastColumn="1" showRowStripes="1" showColumnStripes="0"/>
</table>
</file>

<file path=xl/tables/table21.xml><?xml version="1.0" encoding="utf-8"?>
<table xmlns="http://schemas.openxmlformats.org/spreadsheetml/2006/main" id="20" name="Table1456912151921" displayName="Table1456912151921" ref="B4:I17" totalsRowCount="1" headerRowDxfId="102" headerRowBorderDxfId="101" tableBorderDxfId="100" totalsRowBorderDxfId="99">
  <autoFilter ref="B4:I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8">
    <tableColumn id="1" name="Project" totalsRowLabel="Total" totalsRowDxfId="98"/>
    <tableColumn id="4" name="Owner" dataDxfId="97" totalsRowDxfId="96"/>
    <tableColumn id="2" name="ECD" dataDxfId="95" totalsRowDxfId="94"/>
    <tableColumn id="6" name="ACD" dataDxfId="93" totalsRowDxfId="92"/>
    <tableColumn id="7" name="Project Cost" dataDxfId="91" totalsRowDxfId="90"/>
    <tableColumn id="14" name="Exp'ed Payback" dataDxfId="89" totalsRowDxfId="88"/>
    <tableColumn id="3" name="kbtu Savings" totalsRowFunction="custom" dataDxfId="87" totalsRowDxfId="86">
      <totalsRowFormula>SUBTOTAL(109,Table1456912151921[Exp''ed Payback])</totalsRowFormula>
    </tableColumn>
    <tableColumn id="8" name="Comments" dataDxfId="85" totalsRowDxfId="84"/>
  </tableColumns>
  <tableStyleInfo name="TableStyleLight15" showFirstColumn="1" showLastColumn="1" showRowStripes="1" showColumnStripes="0"/>
</table>
</file>

<file path=xl/tables/table3.xml><?xml version="1.0" encoding="utf-8"?>
<table xmlns="http://schemas.openxmlformats.org/spreadsheetml/2006/main" id="24" name="Table24" displayName="Table24" ref="A40:C43" totalsRowShown="0">
  <autoFilter ref="A40:C43">
    <filterColumn colId="0" hiddenButton="1"/>
    <filterColumn colId="1" hiddenButton="1"/>
    <filterColumn colId="2" hiddenButton="1"/>
  </autoFilter>
  <tableColumns count="3">
    <tableColumn id="1" name="Type of Emission" dataDxfId="354"/>
    <tableColumn id="2" name="2014 Year" dataDxfId="353"/>
    <tableColumn id="3" name="2015 Year" dataDxfId="35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25" name="Table2426" displayName="Table2426" ref="A47:C55" totalsRowShown="0">
  <autoFilter ref="A47:C55">
    <filterColumn colId="0" hiddenButton="1"/>
    <filterColumn colId="1" hiddenButton="1"/>
    <filterColumn colId="2" hiddenButton="1"/>
  </autoFilter>
  <tableColumns count="3">
    <tableColumn id="1" name="Campus" dataDxfId="351"/>
    <tableColumn id="2" name="Heat Pump" dataDxfId="350"/>
    <tableColumn id="3" name="Photo Voltaic" dataDxfId="349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21" name="Table322" displayName="Table322" ref="A2:U24" headerRowDxfId="348" dataDxfId="346" totalsRowDxfId="344" headerRowBorderDxfId="347" tableBorderDxfId="345">
  <autoFilter ref="A2:U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Standard Projects" totalsRowLabel="Total" dataDxfId="343" totalsRowDxfId="342"/>
    <tableColumn id="2" name="Rifle" dataDxfId="341" totalsRowDxfId="340"/>
    <tableColumn id="3" name="CS." dataDxfId="339" totalsRowDxfId="338"/>
    <tableColumn id="4" name="GWC." dataDxfId="337" totalsRowDxfId="336"/>
    <tableColumn id="6" name="Carb." dataDxfId="335" totalsRowDxfId="334"/>
    <tableColumn id="7" name="Aspen" dataDxfId="333" totalsRowDxfId="332"/>
    <tableColumn id="8" name="Edw" dataDxfId="331" totalsRowDxfId="330"/>
    <tableColumn id="10" name="Dillon" dataDxfId="329" totalsRowDxfId="328"/>
    <tableColumn id="12" name="Breck" totalsRowFunction="count" dataDxfId="327" totalsRowDxfId="326"/>
    <tableColumn id="5" name="Calaway" dataDxfId="325" totalsRowDxfId="324"/>
    <tableColumn id="9" name="Quigley" dataDxfId="323" totalsRowDxfId="322"/>
    <tableColumn id="11" name="Std Cent." dataDxfId="321" totalsRowDxfId="320"/>
    <tableColumn id="13" name="Sopris" dataDxfId="319" totalsRowDxfId="318"/>
    <tableColumn id="14" name="New Dis" dataDxfId="317" totalsRowDxfId="316"/>
    <tableColumn id="15" name="Mtn View" dataDxfId="315" totalsRowDxfId="314"/>
    <tableColumn id="16" name="Library" dataDxfId="313" totalsRowDxfId="312"/>
    <tableColumn id="17" name="Climax" dataDxfId="311" totalsRowDxfId="310"/>
    <tableColumn id="18" name="Academ*" dataDxfId="309" totalsRowDxfId="308"/>
    <tableColumn id="19" name="Hill Hall" dataDxfId="307" totalsRowDxfId="306"/>
    <tableColumn id="20" name="Bristol" dataDxfId="305" totalsRowDxfId="304"/>
    <tableColumn id="21" name="TOTAL*" dataDxfId="303" totalsRowDxfId="302"/>
  </tableColumns>
  <tableStyleInfo name="TableStyleMedium1" showFirstColumn="1" showLastColumn="1" showRowStripes="1" showColumnStripes="0"/>
</table>
</file>

<file path=xl/tables/table6.xml><?xml version="1.0" encoding="utf-8"?>
<table xmlns="http://schemas.openxmlformats.org/spreadsheetml/2006/main" id="3" name="Table14" displayName="Table14" ref="B4:I21" totalsRowCount="1" headerRowDxfId="301" headerRowBorderDxfId="300" tableBorderDxfId="299" totalsRowBorderDxfId="298">
  <autoFilter ref="B4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dataDxfId="297" totalsRowDxfId="296"/>
    <tableColumn id="4" name="Owner" dataDxfId="295" totalsRowDxfId="294"/>
    <tableColumn id="5" name="ECD" dataDxfId="293" totalsRowDxfId="292"/>
    <tableColumn id="2" name="ACD" dataDxfId="291" totalsRowDxfId="290"/>
    <tableColumn id="6" name="Project Cost" dataDxfId="289" totalsRowDxfId="288"/>
    <tableColumn id="7" name="Exp'ed Payback" dataDxfId="287" totalsRowDxfId="286"/>
    <tableColumn id="14" name="kbtu saving" dataDxfId="285" totalsRowDxfId="284"/>
    <tableColumn id="3" name="Comments (where calculated from)" dataDxfId="283" totalsRowDxfId="282"/>
  </tableColumns>
  <tableStyleInfo name="TableStyleLight15" showFirstColumn="1" showLastColumn="1" showRowStripes="1" showColumnStripes="0"/>
</table>
</file>

<file path=xl/tables/table7.xml><?xml version="1.0" encoding="utf-8"?>
<table xmlns="http://schemas.openxmlformats.org/spreadsheetml/2006/main" id="4" name="Table145" displayName="Table145" ref="B4:I24" totalsRowCount="1" headerRowDxfId="281" headerRowBorderDxfId="280" tableBorderDxfId="279" totalsRowBorderDxfId="278">
  <autoFilter ref="B4:I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dataDxfId="277" totalsRowDxfId="276"/>
    <tableColumn id="4" name="Owner" dataDxfId="275" totalsRowDxfId="274"/>
    <tableColumn id="5" name="ECD" dataDxfId="273" totalsRowDxfId="272"/>
    <tableColumn id="2" name="ACD" dataDxfId="271" totalsRowDxfId="270"/>
    <tableColumn id="6" name="Project Cost" dataDxfId="269" totalsRowDxfId="268"/>
    <tableColumn id="7" name="Exp'ed Payback" dataDxfId="267" totalsRowDxfId="266"/>
    <tableColumn id="14" name="kbtu saving" dataDxfId="265" totalsRowDxfId="264"/>
    <tableColumn id="3" name="Comments" dataDxfId="263" totalsRowDxfId="262"/>
  </tableColumns>
  <tableStyleInfo name="TableStyleLight15" showFirstColumn="1" showLastColumn="1" showRowStripes="1" showColumnStripes="0"/>
</table>
</file>

<file path=xl/tables/table8.xml><?xml version="1.0" encoding="utf-8"?>
<table xmlns="http://schemas.openxmlformats.org/spreadsheetml/2006/main" id="8" name="Table14569" displayName="Table14569" ref="B4:I22" totalsRowCount="1" headerRowDxfId="261" headerRowBorderDxfId="260" tableBorderDxfId="259" totalsRowBorderDxfId="258">
  <autoFilter ref="B4:I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8">
    <tableColumn id="1" name="Project" totalsRowLabel="Total" totalsRowDxfId="83"/>
    <tableColumn id="4" name="Owner" dataDxfId="257" totalsRowDxfId="82"/>
    <tableColumn id="6" name="ECD" dataDxfId="256" totalsRowDxfId="81"/>
    <tableColumn id="7" name="ACD" dataDxfId="255" totalsRowDxfId="80"/>
    <tableColumn id="8" name="Project Cost" dataDxfId="254" totalsRowDxfId="79"/>
    <tableColumn id="2" name="Exp'ed Payback" dataDxfId="253" totalsRowDxfId="78"/>
    <tableColumn id="3" name="kbtu Savings" dataDxfId="252" totalsRowDxfId="77"/>
    <tableColumn id="9" name="Comments" dataDxfId="251" totalsRowDxfId="76"/>
  </tableColumns>
  <tableStyleInfo name="TableStyleLight15" showFirstColumn="1" showLastColumn="1" showRowStripes="1" showColumnStripes="0"/>
</table>
</file>

<file path=xl/tables/table9.xml><?xml version="1.0" encoding="utf-8"?>
<table xmlns="http://schemas.openxmlformats.org/spreadsheetml/2006/main" id="9" name="Table1456710" displayName="Table1456710" ref="B26:I43" totalsRowCount="1" headerRowDxfId="250" headerRowBorderDxfId="249" tableBorderDxfId="248" totalsRowBorderDxfId="247">
  <autoFilter ref="B26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8">
    <tableColumn id="1" name="Project" totalsRowLabel="Total" totalsRowDxfId="75"/>
    <tableColumn id="4" name="Owner" dataDxfId="246" totalsRowDxfId="74"/>
    <tableColumn id="6" name="ECD" dataDxfId="245" totalsRowDxfId="73"/>
    <tableColumn id="7" name="ACD" dataDxfId="244" totalsRowDxfId="72"/>
    <tableColumn id="8" name="Project Cost" dataDxfId="243" totalsRowDxfId="71"/>
    <tableColumn id="2" name="Exp'ed Payback" dataDxfId="242" totalsRowDxfId="70"/>
    <tableColumn id="3" name="kbtu Savings" dataDxfId="241" totalsRowDxfId="69"/>
    <tableColumn id="9" name="Comments" dataDxfId="240" totalsRowDxfId="68"/>
  </tableColumns>
  <tableStyleInfo name="TableStyleLight15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opLeftCell="A16" zoomScaleNormal="100" workbookViewId="0">
      <selection activeCell="B42" sqref="B42:C42"/>
    </sheetView>
  </sheetViews>
  <sheetFormatPr defaultRowHeight="15.75" x14ac:dyDescent="0.25"/>
  <cols>
    <col min="1" max="1" width="40.7109375" customWidth="1"/>
    <col min="2" max="2" width="13.42578125" customWidth="1"/>
    <col min="3" max="3" width="13.28515625" customWidth="1"/>
    <col min="4" max="4" width="10.42578125" style="128" customWidth="1"/>
    <col min="5" max="6" width="10.42578125" customWidth="1"/>
    <col min="7" max="7" width="11.42578125" style="128" customWidth="1"/>
    <col min="8" max="10" width="9.85546875" customWidth="1"/>
    <col min="11" max="11" width="0.140625" customWidth="1"/>
    <col min="12" max="15" width="9.85546875" customWidth="1"/>
    <col min="16" max="16" width="1" customWidth="1"/>
    <col min="17" max="17" width="5.140625" customWidth="1"/>
    <col min="18" max="19" width="11.85546875" customWidth="1"/>
    <col min="20" max="21" width="10.7109375" customWidth="1"/>
    <col min="22" max="22" width="9.28515625" customWidth="1"/>
    <col min="23" max="23" width="10.140625" customWidth="1"/>
    <col min="24" max="24" width="14.28515625" style="37" customWidth="1"/>
    <col min="25" max="27" width="6.7109375" customWidth="1"/>
  </cols>
  <sheetData>
    <row r="1" spans="1:25" s="50" customFormat="1" ht="23.25" x14ac:dyDescent="0.35">
      <c r="A1" s="50" t="s">
        <v>322</v>
      </c>
    </row>
    <row r="3" spans="1:25" ht="25.5" customHeight="1" x14ac:dyDescent="0.3">
      <c r="A3" s="45" t="s">
        <v>278</v>
      </c>
      <c r="B3" s="3" t="s">
        <v>189</v>
      </c>
      <c r="C3" s="284" t="s">
        <v>469</v>
      </c>
      <c r="D3" s="284"/>
      <c r="E3" s="284"/>
      <c r="F3" s="284" t="s">
        <v>470</v>
      </c>
      <c r="G3" s="284"/>
      <c r="H3" s="284"/>
      <c r="M3" s="285" t="s">
        <v>428</v>
      </c>
      <c r="N3" s="285"/>
      <c r="O3" s="285"/>
      <c r="W3" s="249" t="s">
        <v>515</v>
      </c>
    </row>
    <row r="4" spans="1:25" ht="15" customHeight="1" x14ac:dyDescent="0.25">
      <c r="A4" s="89" t="s">
        <v>464</v>
      </c>
      <c r="B4" s="137" t="s">
        <v>414</v>
      </c>
      <c r="C4" s="139" t="s">
        <v>500</v>
      </c>
      <c r="D4" s="191" t="s">
        <v>463</v>
      </c>
      <c r="E4" s="91" t="s">
        <v>425</v>
      </c>
      <c r="F4" s="212" t="s">
        <v>501</v>
      </c>
      <c r="G4" s="191" t="s">
        <v>463</v>
      </c>
      <c r="H4" s="91" t="s">
        <v>426</v>
      </c>
      <c r="I4" s="257" t="s">
        <v>522</v>
      </c>
      <c r="J4" s="90"/>
      <c r="K4" s="89"/>
      <c r="M4" s="186" t="s">
        <v>466</v>
      </c>
      <c r="N4" s="186" t="s">
        <v>468</v>
      </c>
      <c r="O4" s="186" t="s">
        <v>467</v>
      </c>
      <c r="W4" s="3" t="s">
        <v>502</v>
      </c>
      <c r="X4" s="247">
        <v>822204</v>
      </c>
      <c r="Y4" s="37"/>
    </row>
    <row r="5" spans="1:25" x14ac:dyDescent="0.25">
      <c r="A5" s="220" t="s">
        <v>186</v>
      </c>
      <c r="B5" s="250">
        <v>46588</v>
      </c>
      <c r="C5" s="86">
        <v>56</v>
      </c>
      <c r="D5" s="192">
        <v>1053889</v>
      </c>
      <c r="E5" s="185">
        <v>76</v>
      </c>
      <c r="F5" s="213">
        <v>50</v>
      </c>
      <c r="G5" s="193">
        <f>Table16[[#This Row],[Column4]]-N5</f>
        <v>948500.1</v>
      </c>
      <c r="H5" s="187">
        <f>Table16[[#This Row],[Dec''15]]-(Table16[[#This Row],[Dec''15]]*0.07)</f>
        <v>70.680000000000007</v>
      </c>
      <c r="I5" s="84"/>
      <c r="J5" s="85"/>
      <c r="K5" s="86"/>
      <c r="M5" s="197">
        <f t="shared" ref="M5:M8" si="0">B5/643080*C5</f>
        <v>4.0569260434160599</v>
      </c>
      <c r="N5" s="198">
        <f>Table16[[#This Row],[Column4]]*0.1</f>
        <v>105388.90000000001</v>
      </c>
      <c r="O5" s="198">
        <f t="shared" ref="O5:O9" si="1">B5/643080*F5</f>
        <v>3.6222553959071964</v>
      </c>
      <c r="W5" s="3" t="s">
        <v>503</v>
      </c>
      <c r="X5" s="247">
        <v>645548</v>
      </c>
      <c r="Y5" s="37"/>
    </row>
    <row r="6" spans="1:25" x14ac:dyDescent="0.25">
      <c r="A6" s="221" t="s">
        <v>187</v>
      </c>
      <c r="B6" s="250">
        <v>64297</v>
      </c>
      <c r="C6" s="87">
        <v>68</v>
      </c>
      <c r="D6" s="192">
        <v>1289167</v>
      </c>
      <c r="E6" s="185">
        <v>101.8</v>
      </c>
      <c r="F6" s="214">
        <v>60</v>
      </c>
      <c r="G6" s="194">
        <f>Table16[[#This Row],[Column4]]-N6</f>
        <v>1160250.3</v>
      </c>
      <c r="H6" s="187">
        <f>Table16[[#This Row],[Dec''15]]-(Table16[[#This Row],[Dec''15]]*0.07)</f>
        <v>94.673999999999992</v>
      </c>
      <c r="I6" s="84"/>
      <c r="J6" s="84"/>
      <c r="K6" s="87"/>
      <c r="M6" s="197">
        <f t="shared" si="0"/>
        <v>6.7988368476705858</v>
      </c>
      <c r="N6" s="198">
        <f>Table16[[#This Row],[Column4]]*0.1</f>
        <v>128916.70000000001</v>
      </c>
      <c r="O6" s="198">
        <f t="shared" si="1"/>
        <v>5.9989736891211045</v>
      </c>
      <c r="W6" s="3" t="s">
        <v>504</v>
      </c>
      <c r="X6" s="247">
        <v>611239</v>
      </c>
      <c r="Y6" s="37"/>
    </row>
    <row r="7" spans="1:25" x14ac:dyDescent="0.25">
      <c r="A7" s="221" t="s">
        <v>274</v>
      </c>
      <c r="B7" s="250">
        <v>43503</v>
      </c>
      <c r="C7" s="87">
        <v>64</v>
      </c>
      <c r="D7" s="192">
        <v>612332</v>
      </c>
      <c r="E7" s="185">
        <v>47.6</v>
      </c>
      <c r="F7" s="214">
        <v>55</v>
      </c>
      <c r="G7" s="194">
        <f>Table16[[#This Row],[Column4]]-N7</f>
        <v>551098.80000000005</v>
      </c>
      <c r="H7" s="187">
        <f>Table16[[#This Row],[Dec''15]]-(Table16[[#This Row],[Dec''15]]*0.07)</f>
        <v>44.268000000000001</v>
      </c>
      <c r="I7" s="84"/>
      <c r="J7" s="84"/>
      <c r="K7" s="87"/>
      <c r="M7" s="197">
        <f t="shared" si="0"/>
        <v>4.3294644523231947</v>
      </c>
      <c r="N7" s="198">
        <f>Table16[[#This Row],[Column4]]*0.1</f>
        <v>61233.200000000004</v>
      </c>
      <c r="O7" s="198">
        <f t="shared" si="1"/>
        <v>3.7206335137152453</v>
      </c>
      <c r="T7" s="184"/>
      <c r="W7" s="3" t="s">
        <v>505</v>
      </c>
      <c r="X7" s="247">
        <v>470352</v>
      </c>
      <c r="Y7" s="37"/>
    </row>
    <row r="8" spans="1:25" x14ac:dyDescent="0.25">
      <c r="A8" s="221" t="s">
        <v>275</v>
      </c>
      <c r="B8" s="250">
        <v>50000</v>
      </c>
      <c r="C8" s="87">
        <v>76</v>
      </c>
      <c r="D8" s="192">
        <v>780721</v>
      </c>
      <c r="E8" s="185">
        <v>60.4</v>
      </c>
      <c r="F8" s="214">
        <v>65</v>
      </c>
      <c r="G8" s="194">
        <f>Table16[[#This Row],[Column4]]-N8</f>
        <v>702648.9</v>
      </c>
      <c r="H8" s="187">
        <f>Table16[[#This Row],[Dec''15]]-(Table16[[#This Row],[Dec''15]]*0.07)</f>
        <v>56.171999999999997</v>
      </c>
      <c r="I8" s="84"/>
      <c r="J8" s="84"/>
      <c r="K8" s="87"/>
      <c r="M8" s="197">
        <f t="shared" si="0"/>
        <v>5.9090626360639416</v>
      </c>
      <c r="N8" s="198">
        <f>Table16[[#This Row],[Column4]]*0.1</f>
        <v>78072.100000000006</v>
      </c>
      <c r="O8" s="198">
        <f t="shared" si="1"/>
        <v>5.0538035703178448</v>
      </c>
      <c r="W8" s="3" t="s">
        <v>506</v>
      </c>
      <c r="X8" s="247">
        <v>223213</v>
      </c>
      <c r="Y8" s="37"/>
    </row>
    <row r="9" spans="1:25" x14ac:dyDescent="0.25">
      <c r="A9" s="221" t="s">
        <v>276</v>
      </c>
      <c r="B9" s="250">
        <v>68902</v>
      </c>
      <c r="C9" s="87">
        <v>75</v>
      </c>
      <c r="D9" s="192">
        <v>1614003</v>
      </c>
      <c r="E9" s="185">
        <v>130.19999999999999</v>
      </c>
      <c r="F9" s="214">
        <v>65</v>
      </c>
      <c r="G9" s="194">
        <f>Table16[[#This Row],[Column4]]-N9</f>
        <v>1452602.7</v>
      </c>
      <c r="H9" s="187">
        <f>Table16[[#This Row],[Dec''15]]-(Table16[[#This Row],[Dec''15]]*0.07)</f>
        <v>121.08599999999998</v>
      </c>
      <c r="I9" s="84"/>
      <c r="J9" s="84"/>
      <c r="K9" s="87"/>
      <c r="M9" s="197">
        <f>B9/643080*C9</f>
        <v>8.0357809292778501</v>
      </c>
      <c r="N9" s="198">
        <f>Table16[[#This Row],[Column4]]*0.1</f>
        <v>161400.30000000002</v>
      </c>
      <c r="O9" s="198">
        <f t="shared" si="1"/>
        <v>6.9643434720408042</v>
      </c>
      <c r="W9" s="3" t="s">
        <v>507</v>
      </c>
      <c r="X9" s="247">
        <v>133663</v>
      </c>
      <c r="Y9" s="37"/>
    </row>
    <row r="10" spans="1:25" x14ac:dyDescent="0.25">
      <c r="A10" s="221" t="s">
        <v>516</v>
      </c>
      <c r="B10" s="250">
        <v>155256</v>
      </c>
      <c r="C10" s="246">
        <f>SUM(X16/B10)</f>
        <v>34.313082908228992</v>
      </c>
      <c r="D10" s="192">
        <v>582068</v>
      </c>
      <c r="E10" s="185">
        <v>50</v>
      </c>
      <c r="F10" s="214">
        <v>30</v>
      </c>
      <c r="G10" s="194">
        <f>Table16[[#This Row],[Column4]]-N10</f>
        <v>523861.2</v>
      </c>
      <c r="H10" s="187">
        <f>Table16[[#This Row],[Dec''15]]-(Table16[[#This Row],[Dec''15]]*0.1)</f>
        <v>45</v>
      </c>
      <c r="I10" s="135"/>
      <c r="J10" s="135"/>
      <c r="K10" s="87"/>
      <c r="M10" s="197">
        <f t="shared" ref="M10:M23" si="2">B11/643080*C11</f>
        <v>2.2547739006033463</v>
      </c>
      <c r="N10" s="198">
        <f>Table16[[#This Row],[Column4]]*0.1</f>
        <v>58206.8</v>
      </c>
      <c r="O10" s="198">
        <f t="shared" ref="O10:O23" si="3">B11/643080*F11</f>
        <v>1.943770603968402</v>
      </c>
      <c r="W10" s="3" t="s">
        <v>508</v>
      </c>
      <c r="X10" s="247">
        <v>124623</v>
      </c>
      <c r="Y10" s="37"/>
    </row>
    <row r="11" spans="1:25" x14ac:dyDescent="0.25">
      <c r="A11" s="221" t="s">
        <v>277</v>
      </c>
      <c r="B11" s="250">
        <v>50000</v>
      </c>
      <c r="C11" s="87">
        <v>29</v>
      </c>
      <c r="D11" s="192">
        <v>543668</v>
      </c>
      <c r="E11" s="185">
        <v>36</v>
      </c>
      <c r="F11" s="215">
        <v>25</v>
      </c>
      <c r="G11" s="195">
        <f>Table16[[#This Row],[Column4]]-N10</f>
        <v>485461.2</v>
      </c>
      <c r="H11" s="187">
        <f>Table16[[#This Row],[Dec''15]]-(Table16[[#This Row],[Dec''15]]*0.07)</f>
        <v>33.479999999999997</v>
      </c>
      <c r="I11" s="136"/>
      <c r="J11" s="84"/>
      <c r="K11" s="255" t="s">
        <v>521</v>
      </c>
      <c r="M11" s="197">
        <f t="shared" si="2"/>
        <v>4.4877775704422467</v>
      </c>
      <c r="N11" s="198">
        <f>Table16[[#This Row],[Column4]]*0.1</f>
        <v>54366.8</v>
      </c>
      <c r="O11" s="198">
        <f t="shared" si="3"/>
        <v>4.0274926914225286</v>
      </c>
      <c r="W11" s="3" t="s">
        <v>509</v>
      </c>
      <c r="X11" s="247">
        <v>134930</v>
      </c>
      <c r="Y11" s="37"/>
    </row>
    <row r="12" spans="1:25" x14ac:dyDescent="0.25">
      <c r="A12" s="221" t="s">
        <v>279</v>
      </c>
      <c r="B12" s="250">
        <v>37000</v>
      </c>
      <c r="C12" s="87">
        <v>78</v>
      </c>
      <c r="D12" s="192">
        <v>1106449</v>
      </c>
      <c r="E12" s="185">
        <v>81</v>
      </c>
      <c r="F12" s="214">
        <v>70</v>
      </c>
      <c r="G12" s="194">
        <f>Table16[[#This Row],[Column4]]-N11</f>
        <v>1052082.2</v>
      </c>
      <c r="H12" s="187">
        <f>Table16[[#This Row],[Dec''15]]-(Table16[[#This Row],[Dec''15]]*0.07)</f>
        <v>75.33</v>
      </c>
      <c r="I12" s="84"/>
      <c r="J12" s="84"/>
      <c r="K12" s="255" t="s">
        <v>521</v>
      </c>
      <c r="M12" s="197">
        <f t="shared" si="2"/>
        <v>3.1389749331342913</v>
      </c>
      <c r="N12" s="198">
        <f>Table16[[#This Row],[Column4]]*0.1</f>
        <v>110644.90000000001</v>
      </c>
      <c r="O12" s="198">
        <f t="shared" si="3"/>
        <v>2.8302233003669839</v>
      </c>
      <c r="W12" s="3" t="s">
        <v>510</v>
      </c>
      <c r="X12" s="247">
        <v>221160</v>
      </c>
      <c r="Y12" s="37"/>
    </row>
    <row r="13" spans="1:25" s="128" customFormat="1" x14ac:dyDescent="0.25">
      <c r="A13" s="221" t="s">
        <v>280</v>
      </c>
      <c r="B13" s="250">
        <v>33092</v>
      </c>
      <c r="C13" s="87">
        <v>61</v>
      </c>
      <c r="D13" s="192">
        <v>745721</v>
      </c>
      <c r="E13" s="185">
        <v>49.4</v>
      </c>
      <c r="F13" s="214">
        <v>55</v>
      </c>
      <c r="G13" s="194">
        <f>Table16[[#This Row],[Column4]]-N12</f>
        <v>635076.1</v>
      </c>
      <c r="H13" s="187">
        <f>Table16[[#This Row],[Dec''15]]-(Table16[[#This Row],[Dec''15]]*0.07)</f>
        <v>45.942</v>
      </c>
      <c r="I13" s="84"/>
      <c r="J13" s="84"/>
      <c r="K13" s="255" t="s">
        <v>521</v>
      </c>
      <c r="M13" s="197">
        <f t="shared" si="2"/>
        <v>2.8959460720283636</v>
      </c>
      <c r="N13" s="198">
        <f>Table16[[#This Row],[Column4]]*0.1</f>
        <v>74572.100000000006</v>
      </c>
      <c r="O13" s="198">
        <f t="shared" si="3"/>
        <v>2.6053134913230078</v>
      </c>
      <c r="W13" s="3" t="s">
        <v>511</v>
      </c>
      <c r="X13" s="247">
        <v>389979</v>
      </c>
      <c r="Y13" s="37"/>
    </row>
    <row r="14" spans="1:25" x14ac:dyDescent="0.25">
      <c r="A14" s="221" t="s">
        <v>457</v>
      </c>
      <c r="B14" s="250">
        <v>6675</v>
      </c>
      <c r="C14" s="87">
        <v>279</v>
      </c>
      <c r="D14" s="192">
        <v>365055</v>
      </c>
      <c r="E14" s="185">
        <v>30</v>
      </c>
      <c r="F14" s="214">
        <v>251</v>
      </c>
      <c r="G14" s="194">
        <f>Table16[[#This Row],[Column4]]-N13</f>
        <v>290482.90000000002</v>
      </c>
      <c r="H14" s="187">
        <f>Table16[[#This Row],[Dec''15]]-(Table16[[#This Row],[Dec''15]]*0.07)</f>
        <v>27.9</v>
      </c>
      <c r="I14" s="135"/>
      <c r="J14" s="135"/>
      <c r="K14" s="87"/>
      <c r="M14" s="197">
        <f t="shared" si="2"/>
        <v>3.6779249860048515</v>
      </c>
      <c r="N14" s="198">
        <f>Table16[[#This Row],[Column4]]*0.1</f>
        <v>36505.5</v>
      </c>
      <c r="O14" s="198">
        <f t="shared" si="3"/>
        <v>3.2748647135659636</v>
      </c>
      <c r="W14" s="3" t="s">
        <v>512</v>
      </c>
      <c r="X14" s="247">
        <v>800058</v>
      </c>
      <c r="Y14" s="37"/>
    </row>
    <row r="15" spans="1:25" x14ac:dyDescent="0.25">
      <c r="A15" s="221" t="s">
        <v>286</v>
      </c>
      <c r="B15" s="250">
        <v>10800</v>
      </c>
      <c r="C15" s="87">
        <v>219</v>
      </c>
      <c r="D15" s="192">
        <v>359510</v>
      </c>
      <c r="E15" s="185">
        <v>24</v>
      </c>
      <c r="F15" s="214">
        <v>195</v>
      </c>
      <c r="G15" s="194">
        <f>Table16[[#This Row],[Column4]]-N14</f>
        <v>323004.5</v>
      </c>
      <c r="H15" s="187">
        <f>Table16[[#This Row],[Dec''15]]-(Table16[[#This Row],[Dec''15]]*0.07)</f>
        <v>22.32</v>
      </c>
      <c r="I15" s="84"/>
      <c r="J15" s="84"/>
      <c r="K15" s="87"/>
      <c r="M15" s="197">
        <f t="shared" si="2"/>
        <v>2.5657771972382908</v>
      </c>
      <c r="N15" s="198">
        <f>Table16[[#This Row],[Column4]]*0.1</f>
        <v>35951</v>
      </c>
      <c r="O15" s="198">
        <f t="shared" si="3"/>
        <v>2.2158984885239783</v>
      </c>
      <c r="W15" s="245" t="s">
        <v>513</v>
      </c>
      <c r="X15" s="248">
        <v>750343</v>
      </c>
      <c r="Y15" s="37"/>
    </row>
    <row r="16" spans="1:25" x14ac:dyDescent="0.25">
      <c r="A16" s="221" t="s">
        <v>287</v>
      </c>
      <c r="B16" s="251">
        <v>15000</v>
      </c>
      <c r="C16" s="87">
        <v>110</v>
      </c>
      <c r="D16" s="192">
        <v>262122</v>
      </c>
      <c r="E16" s="185">
        <v>18</v>
      </c>
      <c r="F16" s="214">
        <v>95</v>
      </c>
      <c r="G16" s="194">
        <f>Table16[[#This Row],[Column4]]-N15</f>
        <v>226171</v>
      </c>
      <c r="H16" s="187">
        <f>Table16[[#This Row],[Dec''15]]-(Table16[[#This Row],[Dec''15]]*0.07)</f>
        <v>16.739999999999998</v>
      </c>
      <c r="I16" s="135"/>
      <c r="J16" s="135"/>
      <c r="K16" s="87"/>
      <c r="M16" s="197">
        <f t="shared" si="2"/>
        <v>5.2061951856689674</v>
      </c>
      <c r="N16" s="198">
        <f>Table16[[#This Row],[Column4]]*0.1</f>
        <v>26212.2</v>
      </c>
      <c r="O16" s="198">
        <f t="shared" si="3"/>
        <v>4.6183989550289226</v>
      </c>
      <c r="W16" s="3" t="s">
        <v>514</v>
      </c>
      <c r="X16" s="247">
        <f>SUM(X4:X15)</f>
        <v>5327312</v>
      </c>
      <c r="Y16" s="37"/>
    </row>
    <row r="17" spans="1:25" x14ac:dyDescent="0.25">
      <c r="A17" s="221" t="s">
        <v>281</v>
      </c>
      <c r="B17" s="251">
        <v>27000</v>
      </c>
      <c r="C17" s="87">
        <v>124</v>
      </c>
      <c r="D17" s="192">
        <v>374373</v>
      </c>
      <c r="E17" s="185">
        <v>40</v>
      </c>
      <c r="F17" s="214">
        <v>110</v>
      </c>
      <c r="G17" s="194">
        <f>Table16[[#This Row],[Column4]]-N16</f>
        <v>348160.8</v>
      </c>
      <c r="H17" s="187">
        <f>Table16[[#This Row],[Dec''15]]-(Table16[[#This Row],[Dec''15]]*0.07)</f>
        <v>37.200000000000003</v>
      </c>
      <c r="I17" s="135"/>
      <c r="J17" s="135"/>
      <c r="K17" s="87"/>
      <c r="M17" s="197">
        <f t="shared" si="2"/>
        <v>4.3789264166200157</v>
      </c>
      <c r="N17" s="198">
        <f>Table16[[#This Row],[Column4]]*0.1</f>
        <v>37437.300000000003</v>
      </c>
      <c r="O17" s="198">
        <f t="shared" si="3"/>
        <v>3.9808421969272874</v>
      </c>
      <c r="X17"/>
      <c r="Y17" s="37"/>
    </row>
    <row r="18" spans="1:25" x14ac:dyDescent="0.25">
      <c r="A18" s="221" t="s">
        <v>415</v>
      </c>
      <c r="B18" s="251">
        <v>32000</v>
      </c>
      <c r="C18" s="87">
        <v>88</v>
      </c>
      <c r="D18" s="192">
        <v>490901</v>
      </c>
      <c r="E18" s="185">
        <v>32</v>
      </c>
      <c r="F18" s="214">
        <v>80</v>
      </c>
      <c r="G18" s="194">
        <f>Table16[[#This Row],[Column4]]-N17</f>
        <v>453463.7</v>
      </c>
      <c r="H18" s="187">
        <f>Table16[[#This Row],[Dec''15]]-(Table16[[#This Row],[Dec''15]]*0.07)</f>
        <v>29.759999999999998</v>
      </c>
      <c r="I18" s="135"/>
      <c r="J18" s="135"/>
      <c r="K18" s="87"/>
      <c r="M18" s="197">
        <f t="shared" si="2"/>
        <v>6.8594887105803322</v>
      </c>
      <c r="N18" s="198">
        <f>Table16[[#This Row],[Column4]]*0.1</f>
        <v>49090.100000000006</v>
      </c>
      <c r="O18" s="198">
        <f t="shared" si="3"/>
        <v>6.002052621757791</v>
      </c>
      <c r="X18"/>
      <c r="Y18" s="37"/>
    </row>
    <row r="19" spans="1:25" x14ac:dyDescent="0.25">
      <c r="A19" s="221" t="s">
        <v>283</v>
      </c>
      <c r="B19" s="251">
        <v>36760</v>
      </c>
      <c r="C19" s="87">
        <v>120</v>
      </c>
      <c r="D19" s="192">
        <v>790849</v>
      </c>
      <c r="E19" s="185">
        <v>64.099999999999994</v>
      </c>
      <c r="F19" s="214">
        <v>105</v>
      </c>
      <c r="G19" s="194">
        <f>Table16[[#This Row],[Column4]]-N18</f>
        <v>741758.9</v>
      </c>
      <c r="H19" s="187">
        <f>Table16[[#This Row],[Dec''15]]-(Table16[[#This Row],[Dec''15]]*0.07)</f>
        <v>59.612999999999992</v>
      </c>
      <c r="I19" s="135"/>
      <c r="J19" s="135"/>
      <c r="K19" s="87"/>
      <c r="M19" s="197">
        <f t="shared" si="2"/>
        <v>2.5552030851527028</v>
      </c>
      <c r="N19" s="198">
        <f>Table16[[#This Row],[Column4]]*0.1</f>
        <v>79084.900000000009</v>
      </c>
      <c r="O19" s="198">
        <f t="shared" si="3"/>
        <v>2.2112334390744541</v>
      </c>
      <c r="Q19" s="141" t="s">
        <v>494</v>
      </c>
      <c r="R19" s="141" t="s">
        <v>495</v>
      </c>
      <c r="S19" s="141" t="s">
        <v>496</v>
      </c>
      <c r="T19" s="141" t="s">
        <v>497</v>
      </c>
      <c r="U19" s="141" t="s">
        <v>498</v>
      </c>
      <c r="V19" s="141" t="s">
        <v>499</v>
      </c>
      <c r="X19"/>
      <c r="Y19" s="37"/>
    </row>
    <row r="20" spans="1:25" ht="16.5" x14ac:dyDescent="0.3">
      <c r="A20" s="221" t="s">
        <v>282</v>
      </c>
      <c r="B20" s="251">
        <v>15800</v>
      </c>
      <c r="C20" s="87">
        <v>104</v>
      </c>
      <c r="D20" s="192">
        <v>283661</v>
      </c>
      <c r="E20" s="185">
        <v>21.5</v>
      </c>
      <c r="F20" s="214">
        <v>90</v>
      </c>
      <c r="G20" s="194">
        <f>Table16[[#This Row],[Column4]]-N19</f>
        <v>204576.09999999998</v>
      </c>
      <c r="H20" s="187">
        <f>Table16[[#This Row],[Dec''15]]-(Table16[[#This Row],[Dec''15]]*0.07)</f>
        <v>19.995000000000001</v>
      </c>
      <c r="I20" s="135"/>
      <c r="J20" s="135"/>
      <c r="K20" s="87"/>
      <c r="M20" s="197">
        <f t="shared" si="2"/>
        <v>2.7129517322883623</v>
      </c>
      <c r="N20" s="198">
        <f>Table16[[#This Row],[Column4]]*0.1</f>
        <v>28366.100000000002</v>
      </c>
      <c r="O20" s="198">
        <f t="shared" si="3"/>
        <v>2.4361199228711827</v>
      </c>
      <c r="Q20" s="141">
        <v>2012</v>
      </c>
      <c r="R20" s="241">
        <v>23118145</v>
      </c>
      <c r="S20" s="242">
        <v>34840627</v>
      </c>
      <c r="T20" s="244">
        <v>1210625</v>
      </c>
      <c r="U20" s="243">
        <v>870147</v>
      </c>
      <c r="V20" s="141">
        <v>12639898</v>
      </c>
      <c r="X20"/>
      <c r="Y20" s="37"/>
    </row>
    <row r="21" spans="1:25" ht="16.5" x14ac:dyDescent="0.3">
      <c r="A21" s="221" t="s">
        <v>142</v>
      </c>
      <c r="B21" s="251">
        <v>35605</v>
      </c>
      <c r="C21" s="87">
        <v>49</v>
      </c>
      <c r="D21" s="192">
        <v>459285</v>
      </c>
      <c r="E21" s="185">
        <v>35.5</v>
      </c>
      <c r="F21" s="214">
        <v>44</v>
      </c>
      <c r="G21" s="194">
        <f>Table16[[#This Row],[Column4]]-N20</f>
        <v>430918.9</v>
      </c>
      <c r="H21" s="187">
        <f>Table16[[#This Row],[Dec''15]]-(Table16[[#This Row],[Dec''15]]*0.07)</f>
        <v>33.015000000000001</v>
      </c>
      <c r="I21" s="136"/>
      <c r="J21" s="135"/>
      <c r="K21" s="255" t="s">
        <v>520</v>
      </c>
      <c r="M21" s="197">
        <f t="shared" si="2"/>
        <v>3.3868259003545438</v>
      </c>
      <c r="N21" s="198">
        <f>Table16[[#This Row],[Column4]]*0.1</f>
        <v>45928.5</v>
      </c>
      <c r="O21" s="198">
        <f t="shared" si="3"/>
        <v>3.0789326366859489</v>
      </c>
      <c r="Q21" s="141">
        <v>2013</v>
      </c>
      <c r="R21" s="241">
        <v>27632849</v>
      </c>
      <c r="S21" s="242">
        <v>35723781</v>
      </c>
      <c r="T21" s="244">
        <v>1070057</v>
      </c>
      <c r="U21" s="243">
        <v>1023556</v>
      </c>
      <c r="V21" s="141">
        <v>14457032</v>
      </c>
      <c r="X21"/>
      <c r="Y21" s="37"/>
    </row>
    <row r="22" spans="1:25" ht="16.5" x14ac:dyDescent="0.3">
      <c r="A22" s="221" t="s">
        <v>214</v>
      </c>
      <c r="B22" s="251">
        <v>33000</v>
      </c>
      <c r="C22" s="87">
        <v>66</v>
      </c>
      <c r="D22" s="192">
        <v>451250</v>
      </c>
      <c r="E22" s="185">
        <v>35.200000000000003</v>
      </c>
      <c r="F22" s="214">
        <v>60</v>
      </c>
      <c r="G22" s="194">
        <f>Table16[[#This Row],[Column4]]-N21</f>
        <v>405321.5</v>
      </c>
      <c r="H22" s="187">
        <f>Table16[[#This Row],[Dec''15]]-(Table16[[#This Row],[Dec''15]]*0.07)</f>
        <v>32.736000000000004</v>
      </c>
      <c r="I22" s="135"/>
      <c r="J22" s="135"/>
      <c r="K22" s="87"/>
      <c r="M22" s="197">
        <f t="shared" si="2"/>
        <v>5.4715307582260371</v>
      </c>
      <c r="N22" s="198">
        <f>Table16[[#This Row],[Column4]]*0.1</f>
        <v>45125</v>
      </c>
      <c r="O22" s="198">
        <f t="shared" si="3"/>
        <v>4.9980329041487837</v>
      </c>
      <c r="Q22" s="141">
        <v>2014</v>
      </c>
      <c r="R22" s="241">
        <v>26545779</v>
      </c>
      <c r="S22" s="242">
        <v>34310248</v>
      </c>
      <c r="T22" s="244">
        <v>1010711</v>
      </c>
      <c r="U22" s="243">
        <v>1083571</v>
      </c>
      <c r="V22" s="141">
        <v>13887398</v>
      </c>
      <c r="X22"/>
      <c r="Y22" s="37"/>
    </row>
    <row r="23" spans="1:25" x14ac:dyDescent="0.25">
      <c r="A23" s="221" t="s">
        <v>197</v>
      </c>
      <c r="B23" s="251">
        <v>33833</v>
      </c>
      <c r="C23" s="87">
        <v>104</v>
      </c>
      <c r="D23" s="192">
        <v>470895</v>
      </c>
      <c r="E23" s="185">
        <v>54</v>
      </c>
      <c r="F23" s="214">
        <v>95</v>
      </c>
      <c r="G23" s="194">
        <f>Table16[[#This Row],[Column4]]-N22</f>
        <v>425770</v>
      </c>
      <c r="H23" s="187">
        <f>Table16[[#This Row],[Dec''15]]-(Table16[[#This Row],[Dec''15]]*0.07)</f>
        <v>50.22</v>
      </c>
      <c r="I23" s="135"/>
      <c r="J23" s="135"/>
      <c r="K23" s="87"/>
      <c r="M23" s="199">
        <f t="shared" si="2"/>
        <v>1.4009143496921068</v>
      </c>
      <c r="N23" s="200">
        <f>Table16[[#This Row],[Column4]]*0.1</f>
        <v>47089.5</v>
      </c>
      <c r="O23" s="200">
        <f t="shared" si="3"/>
        <v>1.2315730546743795</v>
      </c>
      <c r="X23"/>
      <c r="Y23" s="37"/>
    </row>
    <row r="24" spans="1:25" x14ac:dyDescent="0.25">
      <c r="A24" s="221" t="s">
        <v>273</v>
      </c>
      <c r="B24" s="251">
        <v>9900</v>
      </c>
      <c r="C24" s="88">
        <v>91</v>
      </c>
      <c r="D24" s="192">
        <v>191714</v>
      </c>
      <c r="E24" s="185">
        <v>19.8</v>
      </c>
      <c r="F24" s="216">
        <v>80</v>
      </c>
      <c r="G24" s="196">
        <f>Table16[[#This Row],[Column4]]-N23</f>
        <v>144624.5</v>
      </c>
      <c r="H24" s="187">
        <f>Table16[[#This Row],[Dec''15]]-(Table16[[#This Row],[Dec''15]]*0.07)</f>
        <v>18.414000000000001</v>
      </c>
      <c r="I24" s="136"/>
      <c r="J24" s="136"/>
      <c r="K24" s="256" t="s">
        <v>189</v>
      </c>
      <c r="X24"/>
      <c r="Y24" s="37"/>
    </row>
    <row r="25" spans="1:25" s="36" customFormat="1" x14ac:dyDescent="0.25">
      <c r="A25" s="207" t="s">
        <v>465</v>
      </c>
      <c r="B25" s="252">
        <f>SUM(B5,B6,B7,B8,B9,B11,B12,B13,B14,B15,B16,B17,B18,B19,B20,B21,B22,B23,B24)</f>
        <v>649755</v>
      </c>
      <c r="C25" s="190"/>
      <c r="D25" s="190"/>
      <c r="E25" s="190"/>
      <c r="F25" s="217"/>
      <c r="G25" s="190"/>
      <c r="H25" s="190"/>
      <c r="I25" s="190"/>
      <c r="J25" s="190"/>
      <c r="K25" s="190"/>
      <c r="O25" s="128"/>
    </row>
    <row r="26" spans="1:25" x14ac:dyDescent="0.25">
      <c r="A26" s="207" t="s">
        <v>416</v>
      </c>
      <c r="B26" s="224"/>
      <c r="C26" s="223">
        <f>SUM(M5:M23)</f>
        <v>80.123281706786074</v>
      </c>
      <c r="D26" s="204"/>
      <c r="E26" s="205"/>
      <c r="F26" s="218">
        <f>SUM(O5:O23)</f>
        <v>70.814758661441815</v>
      </c>
      <c r="G26" s="204"/>
      <c r="H26" s="205"/>
      <c r="I26" s="190"/>
      <c r="J26" s="190"/>
      <c r="K26" s="190"/>
    </row>
    <row r="27" spans="1:25" ht="15" x14ac:dyDescent="0.25">
      <c r="A27" s="206" t="s">
        <v>478</v>
      </c>
      <c r="B27" s="183"/>
      <c r="C27" s="190"/>
      <c r="D27" s="209">
        <v>13776000</v>
      </c>
      <c r="E27" s="190"/>
      <c r="F27" s="217"/>
      <c r="G27" s="208">
        <v>12398400</v>
      </c>
      <c r="H27" s="190"/>
      <c r="I27" s="190"/>
      <c r="J27" s="190"/>
      <c r="K27" s="190"/>
      <c r="X27"/>
    </row>
    <row r="28" spans="1:25" s="128" customFormat="1" ht="15" x14ac:dyDescent="0.25">
      <c r="A28" s="222" t="s">
        <v>417</v>
      </c>
      <c r="B28" s="201"/>
      <c r="C28" s="202"/>
      <c r="D28" s="203"/>
      <c r="E28" s="211">
        <f>SUM(E5:E24)</f>
        <v>1006.5</v>
      </c>
      <c r="F28" s="219"/>
      <c r="G28" s="203"/>
      <c r="H28" s="210">
        <f>SUM(H5:H24)</f>
        <v>934.54500000000007</v>
      </c>
      <c r="I28" s="190"/>
      <c r="J28" s="190"/>
      <c r="K28" s="190"/>
    </row>
    <row r="29" spans="1:25" s="128" customFormat="1" ht="15" x14ac:dyDescent="0.25">
      <c r="A29" s="126"/>
      <c r="B29" s="127"/>
      <c r="C29" s="127" t="s">
        <v>458</v>
      </c>
      <c r="D29" s="127"/>
      <c r="E29" s="188"/>
      <c r="F29" s="127"/>
      <c r="G29" s="127"/>
      <c r="H29" s="189"/>
      <c r="I29" s="136"/>
      <c r="J29" s="136"/>
      <c r="K29" s="127"/>
    </row>
    <row r="30" spans="1:25" s="128" customFormat="1" ht="15" x14ac:dyDescent="0.25">
      <c r="A30" s="240" t="s">
        <v>493</v>
      </c>
      <c r="B30" s="129"/>
      <c r="C30" t="s">
        <v>427</v>
      </c>
      <c r="E30" s="129"/>
      <c r="F30" s="129"/>
      <c r="G30" s="129"/>
      <c r="H30" s="134"/>
      <c r="I30" s="134"/>
      <c r="J30" s="129"/>
      <c r="K30"/>
    </row>
    <row r="31" spans="1:25" s="128" customFormat="1" ht="15" x14ac:dyDescent="0.25">
      <c r="H31" s="134"/>
      <c r="I31" s="134"/>
      <c r="J31" s="129"/>
    </row>
    <row r="32" spans="1:25" s="128" customFormat="1" ht="19.5" x14ac:dyDescent="0.3">
      <c r="A32" s="230" t="s">
        <v>474</v>
      </c>
      <c r="B32" s="286">
        <v>2015</v>
      </c>
      <c r="C32" s="286"/>
      <c r="D32" s="286" t="s">
        <v>189</v>
      </c>
      <c r="E32" s="286"/>
      <c r="H32" s="134"/>
      <c r="I32" s="134"/>
      <c r="J32" s="129"/>
    </row>
    <row r="33" spans="1:24" s="128" customFormat="1" x14ac:dyDescent="0.25">
      <c r="A33" s="228" t="s">
        <v>476</v>
      </c>
      <c r="B33" s="253" t="s">
        <v>459</v>
      </c>
      <c r="C33" s="254" t="s">
        <v>460</v>
      </c>
      <c r="D33" s="258"/>
      <c r="E33" s="258"/>
      <c r="F33" s="134"/>
      <c r="G33" s="134"/>
      <c r="H33" s="129"/>
    </row>
    <row r="34" spans="1:24" s="128" customFormat="1" ht="15" x14ac:dyDescent="0.25">
      <c r="A34" s="87" t="s">
        <v>461</v>
      </c>
      <c r="B34" s="261" t="s">
        <v>570</v>
      </c>
      <c r="C34" s="290" t="s">
        <v>570</v>
      </c>
      <c r="D34" s="258"/>
      <c r="E34" s="258"/>
      <c r="F34" s="134"/>
      <c r="G34" s="134"/>
      <c r="H34" s="129"/>
    </row>
    <row r="35" spans="1:24" s="128" customFormat="1" ht="15" x14ac:dyDescent="0.25">
      <c r="A35" s="88" t="s">
        <v>462</v>
      </c>
      <c r="B35" s="6" t="s">
        <v>570</v>
      </c>
      <c r="C35" s="291" t="s">
        <v>570</v>
      </c>
      <c r="D35" s="258"/>
      <c r="E35" s="258"/>
      <c r="F35" s="134"/>
      <c r="G35" s="134"/>
      <c r="H35" s="129"/>
    </row>
    <row r="36" spans="1:24" s="259" customFormat="1" ht="15" x14ac:dyDescent="0.25">
      <c r="A36" s="288"/>
      <c r="B36" s="288"/>
      <c r="C36" s="288"/>
      <c r="D36" s="258"/>
      <c r="E36" s="258"/>
      <c r="F36" s="134"/>
      <c r="G36" s="134"/>
      <c r="H36" s="129"/>
    </row>
    <row r="37" spans="1:24" s="259" customFormat="1" ht="15" x14ac:dyDescent="0.25">
      <c r="A37" s="289" t="s">
        <v>569</v>
      </c>
      <c r="B37" s="288"/>
      <c r="C37" s="288"/>
      <c r="D37" s="258"/>
      <c r="E37" s="258"/>
      <c r="F37" s="134"/>
      <c r="G37" s="134"/>
      <c r="H37" s="129"/>
    </row>
    <row r="38" spans="1:24" s="128" customFormat="1" ht="15" x14ac:dyDescent="0.25">
      <c r="A38" s="129"/>
      <c r="B38" s="129"/>
      <c r="C38" s="129"/>
      <c r="H38" s="134"/>
      <c r="I38" s="134"/>
      <c r="J38" s="129"/>
    </row>
    <row r="39" spans="1:24" s="128" customFormat="1" ht="21" x14ac:dyDescent="0.35">
      <c r="A39" s="229" t="s">
        <v>471</v>
      </c>
      <c r="H39" s="134"/>
      <c r="I39" s="134"/>
      <c r="J39" s="129"/>
    </row>
    <row r="40" spans="1:24" x14ac:dyDescent="0.25">
      <c r="A40" s="227" t="s">
        <v>475</v>
      </c>
      <c r="B40" s="3" t="s">
        <v>480</v>
      </c>
      <c r="C40" s="3" t="s">
        <v>479</v>
      </c>
      <c r="D40" s="129"/>
      <c r="E40" s="129"/>
      <c r="F40" s="128"/>
      <c r="H40" s="134"/>
      <c r="I40" s="134"/>
      <c r="J40" s="129"/>
      <c r="K40" s="128"/>
      <c r="X40"/>
    </row>
    <row r="41" spans="1:24" ht="15" x14ac:dyDescent="0.25">
      <c r="A41" s="131" t="s">
        <v>482</v>
      </c>
      <c r="B41" s="209">
        <f>D27</f>
        <v>13776000</v>
      </c>
      <c r="C41" s="226">
        <f>G27</f>
        <v>12398400</v>
      </c>
      <c r="D41" s="129"/>
      <c r="E41" s="129"/>
      <c r="H41" s="134"/>
      <c r="I41" s="134"/>
      <c r="J41" s="129"/>
      <c r="K41" s="128"/>
      <c r="X41"/>
    </row>
    <row r="42" spans="1:24" ht="15" x14ac:dyDescent="0.25">
      <c r="A42" s="131" t="s">
        <v>481</v>
      </c>
      <c r="B42" s="261" t="s">
        <v>195</v>
      </c>
      <c r="C42" s="261" t="s">
        <v>195</v>
      </c>
      <c r="E42" s="128"/>
      <c r="H42" s="134"/>
      <c r="I42" s="134"/>
      <c r="J42" s="129"/>
      <c r="K42" s="128"/>
      <c r="X42"/>
    </row>
    <row r="43" spans="1:24" ht="15" x14ac:dyDescent="0.25">
      <c r="A43" s="20" t="s">
        <v>517</v>
      </c>
      <c r="B43" s="225">
        <f ca="1">SUBTOTAL(109,B41:B43)</f>
        <v>0</v>
      </c>
      <c r="C43" s="225">
        <f ca="1">SUBTOTAL(109,C41:C43)</f>
        <v>0</v>
      </c>
      <c r="E43" s="128"/>
      <c r="X43"/>
    </row>
    <row r="44" spans="1:24" ht="15" x14ac:dyDescent="0.25">
      <c r="X44" s="178"/>
    </row>
    <row r="45" spans="1:24" ht="15" x14ac:dyDescent="0.25">
      <c r="X45"/>
    </row>
    <row r="46" spans="1:24" ht="21" x14ac:dyDescent="0.35">
      <c r="A46" s="229" t="s">
        <v>483</v>
      </c>
      <c r="F46" s="129"/>
      <c r="G46" s="129"/>
      <c r="X46"/>
    </row>
    <row r="47" spans="1:24" x14ac:dyDescent="0.25">
      <c r="A47" s="227" t="s">
        <v>306</v>
      </c>
      <c r="B47" s="3" t="s">
        <v>519</v>
      </c>
      <c r="C47" s="3" t="s">
        <v>485</v>
      </c>
      <c r="F47" s="129"/>
      <c r="G47" s="129"/>
      <c r="X47"/>
    </row>
    <row r="48" spans="1:24" x14ac:dyDescent="0.25">
      <c r="A48" s="131" t="s">
        <v>518</v>
      </c>
      <c r="B48" s="233" t="s">
        <v>486</v>
      </c>
      <c r="C48" s="234" t="s">
        <v>491</v>
      </c>
      <c r="F48" s="129"/>
      <c r="G48" s="129"/>
      <c r="X48"/>
    </row>
    <row r="49" spans="1:24" x14ac:dyDescent="0.25">
      <c r="A49" s="131" t="s">
        <v>487</v>
      </c>
      <c r="B49" s="233" t="s">
        <v>486</v>
      </c>
      <c r="C49" s="235" t="s">
        <v>491</v>
      </c>
      <c r="E49" s="129"/>
      <c r="F49" s="128"/>
      <c r="X49"/>
    </row>
    <row r="50" spans="1:24" ht="15" x14ac:dyDescent="0.25">
      <c r="A50" s="131" t="s">
        <v>197</v>
      </c>
      <c r="B50" s="20" t="s">
        <v>491</v>
      </c>
      <c r="C50" s="236" t="s">
        <v>490</v>
      </c>
      <c r="E50" s="129"/>
      <c r="F50" s="129"/>
      <c r="G50" s="129"/>
      <c r="X50"/>
    </row>
    <row r="51" spans="1:24" ht="15" x14ac:dyDescent="0.25">
      <c r="A51" s="131" t="s">
        <v>484</v>
      </c>
      <c r="B51" s="231" t="s">
        <v>491</v>
      </c>
      <c r="C51" s="237" t="s">
        <v>490</v>
      </c>
      <c r="E51" s="129"/>
      <c r="F51" s="129"/>
      <c r="G51" s="129"/>
      <c r="X51"/>
    </row>
    <row r="52" spans="1:24" ht="15" x14ac:dyDescent="0.25">
      <c r="A52" s="232" t="s">
        <v>214</v>
      </c>
      <c r="B52" s="6" t="s">
        <v>491</v>
      </c>
      <c r="C52" s="238" t="s">
        <v>488</v>
      </c>
      <c r="E52" s="129"/>
      <c r="F52" s="129"/>
      <c r="G52" s="129"/>
      <c r="X52"/>
    </row>
    <row r="53" spans="1:24" ht="15" x14ac:dyDescent="0.25">
      <c r="A53" s="232" t="s">
        <v>303</v>
      </c>
      <c r="B53" s="6" t="s">
        <v>491</v>
      </c>
      <c r="C53" s="238" t="s">
        <v>489</v>
      </c>
      <c r="E53" s="129"/>
      <c r="F53" s="129"/>
      <c r="G53" s="129"/>
      <c r="X53"/>
    </row>
    <row r="54" spans="1:24" ht="15" x14ac:dyDescent="0.25">
      <c r="A54" s="217"/>
      <c r="B54" s="217"/>
      <c r="C54" s="217"/>
      <c r="E54" s="128"/>
      <c r="F54" s="129"/>
      <c r="G54" s="129"/>
      <c r="X54"/>
    </row>
    <row r="55" spans="1:24" x14ac:dyDescent="0.25">
      <c r="A55" s="232" t="s">
        <v>492</v>
      </c>
      <c r="B55" s="217"/>
      <c r="C55" s="239" t="s">
        <v>567</v>
      </c>
      <c r="E55" s="129"/>
      <c r="F55" s="129"/>
      <c r="G55" s="129"/>
      <c r="X55"/>
    </row>
    <row r="56" spans="1:24" ht="15" x14ac:dyDescent="0.25">
      <c r="A56" s="138"/>
      <c r="E56" s="129"/>
      <c r="X56"/>
    </row>
    <row r="57" spans="1:24" ht="15" x14ac:dyDescent="0.25">
      <c r="A57" s="287" t="s">
        <v>568</v>
      </c>
      <c r="E57" s="129"/>
      <c r="X57"/>
    </row>
    <row r="58" spans="1:24" ht="15" x14ac:dyDescent="0.25">
      <c r="E58" s="129"/>
      <c r="X58"/>
    </row>
    <row r="59" spans="1:24" ht="15" x14ac:dyDescent="0.25">
      <c r="X59"/>
    </row>
    <row r="60" spans="1:24" ht="15" x14ac:dyDescent="0.25">
      <c r="X60"/>
    </row>
    <row r="61" spans="1:24" ht="15" x14ac:dyDescent="0.25">
      <c r="X61"/>
    </row>
    <row r="62" spans="1:24" ht="15" x14ac:dyDescent="0.25">
      <c r="X62"/>
    </row>
    <row r="63" spans="1:24" s="37" customFormat="1" x14ac:dyDescent="0.25">
      <c r="A63"/>
      <c r="B63"/>
      <c r="C63"/>
      <c r="D63" s="128"/>
      <c r="E63"/>
      <c r="F63"/>
      <c r="G63" s="128"/>
      <c r="H63"/>
      <c r="I63"/>
      <c r="J63"/>
      <c r="K63"/>
    </row>
    <row r="64" spans="1:24" ht="15" x14ac:dyDescent="0.25">
      <c r="X64"/>
    </row>
    <row r="65" spans="1:24" ht="15" x14ac:dyDescent="0.25">
      <c r="X65"/>
    </row>
    <row r="66" spans="1:24" x14ac:dyDescent="0.25">
      <c r="B66" s="37"/>
      <c r="C66" s="37"/>
      <c r="F66" s="37"/>
      <c r="G66" s="37"/>
      <c r="H66" s="37"/>
      <c r="I66" s="37"/>
      <c r="J66" s="37"/>
      <c r="K66" s="37"/>
      <c r="X66"/>
    </row>
    <row r="67" spans="1:24" x14ac:dyDescent="0.25">
      <c r="A67" s="37"/>
    </row>
    <row r="68" spans="1:24" x14ac:dyDescent="0.25">
      <c r="R68" s="177"/>
    </row>
    <row r="69" spans="1:24" x14ac:dyDescent="0.25">
      <c r="D69" s="37"/>
      <c r="E69" s="37"/>
    </row>
  </sheetData>
  <dataConsolidate/>
  <mergeCells count="5">
    <mergeCell ref="C3:E3"/>
    <mergeCell ref="F3:H3"/>
    <mergeCell ref="M3:O3"/>
    <mergeCell ref="B32:C32"/>
    <mergeCell ref="D32:E32"/>
  </mergeCells>
  <pageMargins left="0.7" right="0.7" top="0.75" bottom="0.75" header="0.3" footer="0.3"/>
  <pageSetup scale="49" orientation="landscape" r:id="rId1"/>
  <ignoredErrors>
    <ignoredError sqref="H11:H24 H28 G27 H5:H9" calculatedColumn="1"/>
  </ignoredErrors>
  <drawing r:id="rId2"/>
  <tableParts count="4"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opLeftCell="A4" zoomScale="85" zoomScaleNormal="85" workbookViewId="0">
      <selection activeCell="E77" sqref="E77"/>
    </sheetView>
  </sheetViews>
  <sheetFormatPr defaultRowHeight="15" x14ac:dyDescent="0.25"/>
  <cols>
    <col min="1" max="1" width="4.85546875" style="3" customWidth="1"/>
    <col min="2" max="2" width="37.5703125" customWidth="1"/>
    <col min="3" max="3" width="11" customWidth="1"/>
    <col min="4" max="4" width="11.5703125" customWidth="1"/>
    <col min="5" max="5" width="9.42578125" customWidth="1"/>
    <col min="6" max="6" width="11.7109375" customWidth="1"/>
    <col min="7" max="7" width="14.28515625" customWidth="1"/>
    <col min="8" max="8" width="15.42578125" customWidth="1"/>
    <col min="9" max="9" width="24" style="3" customWidth="1"/>
    <col min="10" max="10" width="37" customWidth="1"/>
    <col min="11" max="11" width="25" customWidth="1"/>
    <col min="12" max="12" width="15" customWidth="1"/>
    <col min="13" max="13" width="15.5703125" customWidth="1"/>
    <col min="14" max="14" width="12.5703125" customWidth="1"/>
  </cols>
  <sheetData>
    <row r="1" spans="1:10" ht="26.25" x14ac:dyDescent="0.3">
      <c r="B1" s="42" t="s">
        <v>304</v>
      </c>
      <c r="C1" s="15"/>
      <c r="I1" s="3" t="s">
        <v>554</v>
      </c>
    </row>
    <row r="2" spans="1:10" ht="26.25" x14ac:dyDescent="0.3">
      <c r="B2" s="16"/>
      <c r="C2" s="15"/>
    </row>
    <row r="3" spans="1:10" ht="18.75" x14ac:dyDescent="0.25">
      <c r="B3" s="41" t="s">
        <v>112</v>
      </c>
      <c r="C3" s="43" t="s">
        <v>312</v>
      </c>
      <c r="D3" s="37"/>
      <c r="E3" s="37"/>
      <c r="F3" s="44" t="s">
        <v>250</v>
      </c>
      <c r="G3" s="37"/>
      <c r="J3" t="s">
        <v>189</v>
      </c>
    </row>
    <row r="4" spans="1:10" x14ac:dyDescent="0.25">
      <c r="A4" s="20" t="s">
        <v>385</v>
      </c>
      <c r="B4" s="4" t="s">
        <v>0</v>
      </c>
      <c r="C4" s="19" t="s">
        <v>1</v>
      </c>
      <c r="D4" s="19" t="s">
        <v>183</v>
      </c>
      <c r="E4" s="19" t="s">
        <v>184</v>
      </c>
      <c r="F4" s="19" t="s">
        <v>2</v>
      </c>
      <c r="G4" s="19" t="s">
        <v>389</v>
      </c>
      <c r="H4" s="19" t="s">
        <v>400</v>
      </c>
      <c r="I4" s="19" t="s">
        <v>209</v>
      </c>
    </row>
    <row r="5" spans="1:10" s="1" customFormat="1" x14ac:dyDescent="0.25">
      <c r="A5" s="20">
        <v>1</v>
      </c>
      <c r="B5" t="s">
        <v>113</v>
      </c>
      <c r="C5" s="1" t="s">
        <v>8</v>
      </c>
      <c r="D5" s="69" t="s">
        <v>189</v>
      </c>
      <c r="E5" s="5" t="s">
        <v>571</v>
      </c>
      <c r="F5" s="5"/>
      <c r="G5" s="5"/>
      <c r="H5" s="10"/>
    </row>
    <row r="6" spans="1:10" x14ac:dyDescent="0.25">
      <c r="A6" s="20">
        <v>2</v>
      </c>
      <c r="B6" t="s">
        <v>75</v>
      </c>
      <c r="C6" s="1" t="s">
        <v>8</v>
      </c>
      <c r="D6" s="69">
        <v>42352</v>
      </c>
      <c r="E6" s="101">
        <v>42352</v>
      </c>
      <c r="F6" s="5">
        <v>0</v>
      </c>
      <c r="G6" s="5"/>
      <c r="H6" s="10"/>
      <c r="I6"/>
    </row>
    <row r="7" spans="1:10" x14ac:dyDescent="0.25">
      <c r="A7" s="20">
        <v>3</v>
      </c>
      <c r="B7" t="s">
        <v>182</v>
      </c>
      <c r="C7" s="1" t="s">
        <v>191</v>
      </c>
      <c r="D7" s="5"/>
      <c r="E7" s="21"/>
      <c r="F7" s="5"/>
      <c r="G7" s="5"/>
      <c r="H7" s="10"/>
      <c r="I7"/>
    </row>
    <row r="8" spans="1:10" x14ac:dyDescent="0.25">
      <c r="A8" s="20">
        <v>4</v>
      </c>
      <c r="B8" t="s">
        <v>44</v>
      </c>
      <c r="C8" s="1" t="s">
        <v>191</v>
      </c>
      <c r="D8" s="5"/>
      <c r="E8" s="21"/>
      <c r="F8" s="5"/>
      <c r="G8" s="5"/>
      <c r="H8" s="10"/>
      <c r="I8"/>
    </row>
    <row r="9" spans="1:10" x14ac:dyDescent="0.25">
      <c r="A9" s="20">
        <v>5</v>
      </c>
      <c r="B9" t="s">
        <v>114</v>
      </c>
      <c r="C9" s="1" t="s">
        <v>191</v>
      </c>
      <c r="D9" s="5"/>
      <c r="E9" s="21"/>
      <c r="F9" s="5"/>
      <c r="G9" s="5"/>
      <c r="H9" s="10"/>
      <c r="I9"/>
    </row>
    <row r="10" spans="1:10" x14ac:dyDescent="0.25">
      <c r="A10" s="20">
        <v>1</v>
      </c>
      <c r="B10" t="s">
        <v>115</v>
      </c>
      <c r="C10" s="1" t="s">
        <v>8</v>
      </c>
      <c r="D10" s="5"/>
      <c r="E10" s="21"/>
      <c r="F10" s="5"/>
      <c r="G10" s="5"/>
      <c r="H10" s="10"/>
      <c r="I10"/>
    </row>
    <row r="11" spans="1:10" x14ac:dyDescent="0.25">
      <c r="A11" s="20">
        <v>2</v>
      </c>
      <c r="B11" t="s">
        <v>116</v>
      </c>
      <c r="C11" s="1" t="s">
        <v>8</v>
      </c>
      <c r="D11" s="5"/>
      <c r="E11" s="21"/>
      <c r="F11" s="5"/>
      <c r="G11" s="5"/>
      <c r="H11" s="10"/>
      <c r="I11"/>
    </row>
    <row r="12" spans="1:10" x14ac:dyDescent="0.25">
      <c r="A12" s="20">
        <v>3</v>
      </c>
      <c r="B12" t="s">
        <v>117</v>
      </c>
      <c r="C12" s="1" t="s">
        <v>8</v>
      </c>
      <c r="D12" s="5"/>
      <c r="E12" s="21"/>
      <c r="F12" s="5"/>
      <c r="G12" s="5"/>
      <c r="H12" s="10"/>
      <c r="I12"/>
    </row>
    <row r="13" spans="1:10" x14ac:dyDescent="0.25">
      <c r="A13" s="20">
        <v>4</v>
      </c>
      <c r="B13" t="s">
        <v>118</v>
      </c>
      <c r="C13" s="1" t="s">
        <v>191</v>
      </c>
      <c r="D13" s="5"/>
      <c r="E13" s="21"/>
      <c r="F13" s="5"/>
      <c r="G13" s="5"/>
      <c r="H13" s="10"/>
      <c r="I13"/>
    </row>
    <row r="14" spans="1:10" x14ac:dyDescent="0.25">
      <c r="A14" s="20">
        <v>5</v>
      </c>
      <c r="B14" t="s">
        <v>119</v>
      </c>
      <c r="C14" s="1" t="s">
        <v>8</v>
      </c>
      <c r="D14" s="69" t="s">
        <v>189</v>
      </c>
      <c r="E14" s="21"/>
      <c r="F14" s="5"/>
      <c r="G14" s="5"/>
      <c r="H14" s="10"/>
      <c r="I14" s="270" t="s">
        <v>572</v>
      </c>
    </row>
    <row r="15" spans="1:10" x14ac:dyDescent="0.25">
      <c r="A15" s="20"/>
      <c r="B15" s="3" t="s">
        <v>398</v>
      </c>
      <c r="C15" s="99"/>
      <c r="D15" s="103"/>
      <c r="E15" s="105"/>
      <c r="F15" s="94"/>
      <c r="G15" s="94"/>
      <c r="H15" s="94"/>
      <c r="I15" s="95"/>
    </row>
    <row r="16" spans="1:10" x14ac:dyDescent="0.25">
      <c r="A16" s="20">
        <v>1</v>
      </c>
      <c r="B16" t="s">
        <v>122</v>
      </c>
      <c r="C16" s="1" t="s">
        <v>8</v>
      </c>
      <c r="D16" s="10"/>
      <c r="E16" s="22"/>
      <c r="F16" s="10"/>
      <c r="G16" s="10"/>
      <c r="H16" s="10"/>
      <c r="I16"/>
    </row>
    <row r="17" spans="1:9" x14ac:dyDescent="0.25">
      <c r="A17" s="20"/>
      <c r="B17" s="66" t="s">
        <v>7</v>
      </c>
      <c r="C17" s="97"/>
      <c r="D17" s="97"/>
      <c r="E17" s="100"/>
      <c r="F17" s="98"/>
      <c r="G17" s="98"/>
      <c r="H17" s="9"/>
      <c r="I17" s="9"/>
    </row>
    <row r="19" spans="1:9" x14ac:dyDescent="0.25">
      <c r="I19"/>
    </row>
    <row r="20" spans="1:9" ht="18.75" x14ac:dyDescent="0.3">
      <c r="B20" s="40" t="s">
        <v>123</v>
      </c>
      <c r="C20" s="44" t="s">
        <v>313</v>
      </c>
      <c r="D20" s="37"/>
      <c r="E20" s="37"/>
      <c r="F20" s="44" t="s">
        <v>249</v>
      </c>
      <c r="G20" s="37"/>
      <c r="H20" s="37"/>
      <c r="I20"/>
    </row>
    <row r="21" spans="1:9" x14ac:dyDescent="0.25">
      <c r="A21" s="20" t="s">
        <v>385</v>
      </c>
      <c r="B21" s="4" t="s">
        <v>0</v>
      </c>
      <c r="C21" s="19" t="s">
        <v>1</v>
      </c>
      <c r="D21" s="19" t="s">
        <v>183</v>
      </c>
      <c r="E21" s="19" t="s">
        <v>184</v>
      </c>
      <c r="F21" s="19" t="s">
        <v>2</v>
      </c>
      <c r="G21" s="19" t="s">
        <v>389</v>
      </c>
      <c r="H21" s="19" t="s">
        <v>400</v>
      </c>
      <c r="I21" s="19" t="s">
        <v>209</v>
      </c>
    </row>
    <row r="22" spans="1:9" x14ac:dyDescent="0.25">
      <c r="A22" s="20">
        <v>1</v>
      </c>
      <c r="B22" t="s">
        <v>124</v>
      </c>
      <c r="C22" s="5" t="s">
        <v>8</v>
      </c>
      <c r="D22" s="21"/>
      <c r="E22" s="20" t="s">
        <v>573</v>
      </c>
      <c r="F22" s="21"/>
      <c r="G22" s="10"/>
      <c r="H22" s="10"/>
      <c r="I22"/>
    </row>
    <row r="23" spans="1:9" x14ac:dyDescent="0.25">
      <c r="A23" s="20">
        <v>2</v>
      </c>
      <c r="B23" t="s">
        <v>9</v>
      </c>
      <c r="C23" s="5" t="s">
        <v>8</v>
      </c>
      <c r="D23" s="101"/>
      <c r="E23" s="80"/>
      <c r="F23" s="21">
        <v>0</v>
      </c>
      <c r="G23" s="10"/>
      <c r="H23" s="10"/>
      <c r="I23"/>
    </row>
    <row r="24" spans="1:9" x14ac:dyDescent="0.25">
      <c r="A24" s="20">
        <v>3</v>
      </c>
      <c r="B24" t="s">
        <v>125</v>
      </c>
      <c r="C24" s="5" t="s">
        <v>8</v>
      </c>
      <c r="D24" s="101">
        <v>42352</v>
      </c>
      <c r="E24" s="80">
        <v>42352</v>
      </c>
      <c r="F24" s="21"/>
      <c r="G24" s="10"/>
      <c r="H24" s="10"/>
      <c r="I24"/>
    </row>
    <row r="25" spans="1:9" x14ac:dyDescent="0.25">
      <c r="A25" s="20">
        <v>4</v>
      </c>
      <c r="B25" t="s">
        <v>126</v>
      </c>
      <c r="C25" s="5" t="s">
        <v>8</v>
      </c>
      <c r="D25" s="21"/>
      <c r="E25" s="20"/>
      <c r="F25" s="21"/>
      <c r="G25" s="10"/>
      <c r="H25" s="10"/>
      <c r="I25"/>
    </row>
    <row r="26" spans="1:9" x14ac:dyDescent="0.25">
      <c r="A26" s="20">
        <v>6</v>
      </c>
      <c r="B26" t="s">
        <v>127</v>
      </c>
      <c r="C26" s="5" t="s">
        <v>8</v>
      </c>
      <c r="D26" s="21"/>
      <c r="E26" s="20"/>
      <c r="F26" s="21"/>
      <c r="G26" s="10"/>
      <c r="H26" s="10"/>
      <c r="I26"/>
    </row>
    <row r="27" spans="1:9" x14ac:dyDescent="0.25">
      <c r="A27" s="20">
        <v>7</v>
      </c>
      <c r="B27" t="s">
        <v>128</v>
      </c>
      <c r="C27" s="5" t="s">
        <v>8</v>
      </c>
      <c r="D27" s="21">
        <v>2015</v>
      </c>
      <c r="E27" s="20"/>
      <c r="F27" s="21"/>
      <c r="G27" s="10"/>
      <c r="H27" s="10"/>
      <c r="I27"/>
    </row>
    <row r="28" spans="1:9" x14ac:dyDescent="0.25">
      <c r="A28" s="20">
        <v>8</v>
      </c>
      <c r="B28" t="s">
        <v>129</v>
      </c>
      <c r="C28" s="5" t="s">
        <v>8</v>
      </c>
      <c r="D28" s="20" t="s">
        <v>377</v>
      </c>
      <c r="E28" s="20"/>
      <c r="F28" s="21"/>
      <c r="G28" s="10"/>
      <c r="H28" s="10"/>
      <c r="I28"/>
    </row>
    <row r="29" spans="1:9" x14ac:dyDescent="0.25">
      <c r="A29" s="20">
        <v>10</v>
      </c>
      <c r="B29" t="s">
        <v>10</v>
      </c>
      <c r="C29" s="5" t="s">
        <v>8</v>
      </c>
      <c r="D29" s="80">
        <v>42050</v>
      </c>
      <c r="E29" s="20" t="s">
        <v>573</v>
      </c>
      <c r="F29" s="21"/>
      <c r="G29" s="10"/>
      <c r="H29" s="10"/>
      <c r="I29"/>
    </row>
    <row r="30" spans="1:9" x14ac:dyDescent="0.25">
      <c r="A30" s="20">
        <v>11</v>
      </c>
      <c r="B30" t="s">
        <v>102</v>
      </c>
      <c r="C30" s="5" t="s">
        <v>8</v>
      </c>
      <c r="D30" s="20"/>
      <c r="E30" s="20"/>
      <c r="F30" s="21"/>
      <c r="G30" s="10"/>
      <c r="H30" s="10"/>
      <c r="I30"/>
    </row>
    <row r="31" spans="1:9" x14ac:dyDescent="0.25">
      <c r="A31" s="20">
        <v>12</v>
      </c>
      <c r="B31" t="s">
        <v>130</v>
      </c>
      <c r="C31" s="5" t="s">
        <v>8</v>
      </c>
      <c r="D31" s="101">
        <v>42200</v>
      </c>
      <c r="E31" s="20"/>
      <c r="F31" s="21"/>
      <c r="G31" s="10"/>
      <c r="H31" s="10"/>
      <c r="I31"/>
    </row>
    <row r="32" spans="1:9" x14ac:dyDescent="0.25">
      <c r="A32" s="20">
        <v>13</v>
      </c>
      <c r="B32" t="s">
        <v>131</v>
      </c>
      <c r="C32" s="10" t="s">
        <v>8</v>
      </c>
      <c r="D32" s="22"/>
      <c r="E32" s="6"/>
      <c r="F32" s="22"/>
      <c r="G32" s="10"/>
      <c r="H32" s="10"/>
      <c r="I32"/>
    </row>
    <row r="33" spans="1:9" x14ac:dyDescent="0.25">
      <c r="A33" s="20">
        <v>14</v>
      </c>
      <c r="B33" s="3" t="s">
        <v>398</v>
      </c>
      <c r="C33" s="94"/>
      <c r="D33" s="94"/>
      <c r="E33" s="104"/>
      <c r="F33" s="94"/>
      <c r="G33" s="94"/>
      <c r="H33" s="102"/>
      <c r="I33" s="95"/>
    </row>
    <row r="34" spans="1:9" x14ac:dyDescent="0.25">
      <c r="A34" s="20"/>
      <c r="B34" s="66" t="s">
        <v>7</v>
      </c>
      <c r="C34" s="97"/>
      <c r="D34" s="97"/>
      <c r="E34" s="100"/>
      <c r="F34" s="98"/>
      <c r="G34" s="98"/>
      <c r="H34" s="9"/>
      <c r="I34" s="9"/>
    </row>
    <row r="37" spans="1:9" ht="18.75" x14ac:dyDescent="0.3">
      <c r="B37" s="40" t="s">
        <v>132</v>
      </c>
      <c r="C37" s="44" t="s">
        <v>314</v>
      </c>
      <c r="D37" s="37"/>
      <c r="E37" s="37"/>
      <c r="F37" s="44" t="s">
        <v>300</v>
      </c>
      <c r="G37" s="37"/>
      <c r="H37" s="37"/>
    </row>
    <row r="38" spans="1:9" x14ac:dyDescent="0.25">
      <c r="A38" s="20" t="s">
        <v>401</v>
      </c>
      <c r="B38" s="4" t="s">
        <v>0</v>
      </c>
      <c r="C38" s="5" t="s">
        <v>1</v>
      </c>
      <c r="D38" s="19" t="s">
        <v>183</v>
      </c>
      <c r="E38" s="19" t="s">
        <v>184</v>
      </c>
      <c r="F38" s="19" t="s">
        <v>2</v>
      </c>
      <c r="G38" s="19" t="s">
        <v>389</v>
      </c>
      <c r="H38" s="19" t="s">
        <v>400</v>
      </c>
      <c r="I38" s="19" t="s">
        <v>209</v>
      </c>
    </row>
    <row r="39" spans="1:9" x14ac:dyDescent="0.25">
      <c r="A39" s="20">
        <v>1</v>
      </c>
      <c r="B39" t="s">
        <v>133</v>
      </c>
      <c r="C39" s="5" t="s">
        <v>8</v>
      </c>
      <c r="D39" s="69">
        <v>42036</v>
      </c>
      <c r="E39" s="5" t="s">
        <v>555</v>
      </c>
      <c r="F39" s="10"/>
      <c r="G39" s="10"/>
      <c r="H39" s="10"/>
      <c r="I39" t="s">
        <v>189</v>
      </c>
    </row>
    <row r="40" spans="1:9" x14ac:dyDescent="0.25">
      <c r="A40" s="20">
        <v>2</v>
      </c>
      <c r="B40" t="s">
        <v>134</v>
      </c>
      <c r="C40" s="5" t="s">
        <v>8</v>
      </c>
      <c r="D40" s="5" t="s">
        <v>189</v>
      </c>
      <c r="E40" s="21" t="s">
        <v>573</v>
      </c>
      <c r="F40" s="10"/>
      <c r="G40" s="10"/>
      <c r="H40" s="10"/>
      <c r="I40" t="s">
        <v>574</v>
      </c>
    </row>
    <row r="41" spans="1:9" x14ac:dyDescent="0.25">
      <c r="A41" s="20">
        <v>3</v>
      </c>
      <c r="B41" t="s">
        <v>135</v>
      </c>
      <c r="C41" s="5" t="s">
        <v>8</v>
      </c>
      <c r="D41" s="69">
        <v>42352</v>
      </c>
      <c r="E41" s="101">
        <v>42352</v>
      </c>
      <c r="F41" s="10">
        <v>0</v>
      </c>
      <c r="G41" s="10"/>
      <c r="H41" s="10"/>
      <c r="I41"/>
    </row>
    <row r="42" spans="1:9" x14ac:dyDescent="0.25">
      <c r="A42" s="20">
        <v>4</v>
      </c>
      <c r="B42" t="s">
        <v>136</v>
      </c>
      <c r="C42" s="5" t="s">
        <v>8</v>
      </c>
      <c r="D42" s="5"/>
      <c r="E42" s="21" t="s">
        <v>573</v>
      </c>
      <c r="F42" s="10"/>
      <c r="G42" s="10"/>
      <c r="H42" s="10"/>
      <c r="I42" t="s">
        <v>379</v>
      </c>
    </row>
    <row r="43" spans="1:9" x14ac:dyDescent="0.25">
      <c r="A43" s="20">
        <v>6</v>
      </c>
      <c r="B43" t="s">
        <v>138</v>
      </c>
      <c r="C43" s="5" t="s">
        <v>8</v>
      </c>
      <c r="D43" s="5"/>
      <c r="E43" s="21"/>
      <c r="F43" s="10"/>
      <c r="G43" s="10"/>
      <c r="H43" s="10"/>
      <c r="I43"/>
    </row>
    <row r="44" spans="1:9" x14ac:dyDescent="0.25">
      <c r="A44" s="20">
        <v>7</v>
      </c>
      <c r="B44" t="s">
        <v>139</v>
      </c>
      <c r="C44" s="5" t="s">
        <v>8</v>
      </c>
      <c r="D44" s="5"/>
      <c r="E44" s="21"/>
      <c r="F44" s="10"/>
      <c r="G44" s="10"/>
      <c r="H44" s="10"/>
      <c r="I44"/>
    </row>
    <row r="45" spans="1:9" x14ac:dyDescent="0.25">
      <c r="A45" s="20">
        <v>8</v>
      </c>
      <c r="B45" t="s">
        <v>14</v>
      </c>
      <c r="C45" s="5" t="s">
        <v>8</v>
      </c>
      <c r="D45" s="5">
        <v>2015</v>
      </c>
      <c r="E45" s="21"/>
      <c r="F45" s="10"/>
      <c r="G45" s="10"/>
      <c r="H45" s="10"/>
      <c r="I45"/>
    </row>
    <row r="46" spans="1:9" x14ac:dyDescent="0.25">
      <c r="A46" s="20">
        <v>9</v>
      </c>
      <c r="B46" s="3" t="s">
        <v>398</v>
      </c>
      <c r="C46" s="93"/>
      <c r="D46" s="93"/>
      <c r="E46" s="92"/>
      <c r="F46" s="94"/>
      <c r="G46" s="94"/>
      <c r="H46" s="94"/>
      <c r="I46" s="95"/>
    </row>
    <row r="47" spans="1:9" x14ac:dyDescent="0.25">
      <c r="A47" s="20"/>
      <c r="B47" t="s">
        <v>140</v>
      </c>
      <c r="C47" s="5" t="s">
        <v>191</v>
      </c>
      <c r="D47" s="5"/>
      <c r="E47" s="21"/>
      <c r="F47" s="10"/>
      <c r="G47" s="10"/>
      <c r="H47" s="10"/>
      <c r="I47"/>
    </row>
    <row r="48" spans="1:9" x14ac:dyDescent="0.25">
      <c r="A48" s="20">
        <v>10</v>
      </c>
      <c r="B48" t="s">
        <v>119</v>
      </c>
      <c r="C48" s="5" t="s">
        <v>8</v>
      </c>
      <c r="D48" s="81">
        <v>42200</v>
      </c>
      <c r="E48" s="21"/>
      <c r="F48" s="10"/>
      <c r="G48" s="10"/>
      <c r="H48" s="10"/>
      <c r="I48"/>
    </row>
    <row r="49" spans="1:11" x14ac:dyDescent="0.25">
      <c r="A49" s="20">
        <v>11</v>
      </c>
      <c r="B49" t="s">
        <v>141</v>
      </c>
      <c r="C49" s="5" t="s">
        <v>8</v>
      </c>
      <c r="D49" s="10"/>
      <c r="E49" s="22"/>
      <c r="F49" s="10"/>
      <c r="G49" s="10"/>
      <c r="H49" s="10"/>
      <c r="I49"/>
    </row>
    <row r="50" spans="1:11" x14ac:dyDescent="0.25">
      <c r="A50" s="20">
        <v>12</v>
      </c>
      <c r="B50" s="128" t="s">
        <v>44</v>
      </c>
      <c r="C50" s="165" t="s">
        <v>8</v>
      </c>
      <c r="D50" s="10"/>
      <c r="E50" s="22"/>
      <c r="F50" s="10"/>
      <c r="G50" s="10"/>
      <c r="H50" s="10"/>
      <c r="I50" s="164"/>
    </row>
    <row r="51" spans="1:11" x14ac:dyDescent="0.25">
      <c r="A51" s="20">
        <v>13</v>
      </c>
      <c r="B51" s="66" t="s">
        <v>7</v>
      </c>
      <c r="C51" s="7"/>
      <c r="D51" s="97"/>
      <c r="E51" s="100"/>
      <c r="F51" s="98"/>
      <c r="G51" s="98"/>
      <c r="H51" s="9"/>
      <c r="I51" s="9"/>
    </row>
    <row r="53" spans="1:11" s="128" customFormat="1" x14ac:dyDescent="0.25">
      <c r="A53" s="3"/>
      <c r="I53" s="3"/>
    </row>
    <row r="54" spans="1:11" ht="18.75" x14ac:dyDescent="0.3">
      <c r="B54" s="40" t="s">
        <v>190</v>
      </c>
      <c r="C54" s="44" t="s">
        <v>315</v>
      </c>
      <c r="D54" s="37"/>
      <c r="E54" s="37"/>
      <c r="F54" s="44" t="s">
        <v>301</v>
      </c>
      <c r="G54" s="37"/>
      <c r="H54" s="37"/>
      <c r="K54" s="128"/>
    </row>
    <row r="55" spans="1:11" x14ac:dyDescent="0.25">
      <c r="B55" s="4" t="s">
        <v>0</v>
      </c>
      <c r="C55" s="5" t="s">
        <v>1</v>
      </c>
      <c r="D55" s="19" t="s">
        <v>183</v>
      </c>
      <c r="E55" s="19" t="s">
        <v>184</v>
      </c>
      <c r="F55" s="19" t="s">
        <v>2</v>
      </c>
      <c r="G55" s="19" t="s">
        <v>389</v>
      </c>
      <c r="H55" s="19" t="s">
        <v>400</v>
      </c>
      <c r="I55" s="19" t="s">
        <v>209</v>
      </c>
    </row>
    <row r="56" spans="1:11" x14ac:dyDescent="0.25">
      <c r="A56" s="20" t="s">
        <v>385</v>
      </c>
      <c r="B56" t="s">
        <v>192</v>
      </c>
      <c r="C56" s="5" t="s">
        <v>8</v>
      </c>
      <c r="D56" s="81">
        <v>42352</v>
      </c>
      <c r="E56" s="69">
        <v>42352</v>
      </c>
      <c r="F56" s="10"/>
      <c r="G56" s="10"/>
      <c r="H56" s="10"/>
      <c r="I56"/>
    </row>
    <row r="57" spans="1:11" x14ac:dyDescent="0.25">
      <c r="A57" s="20">
        <v>1</v>
      </c>
      <c r="B57" t="s">
        <v>135</v>
      </c>
      <c r="C57" s="5" t="s">
        <v>8</v>
      </c>
      <c r="D57" s="81">
        <v>42352</v>
      </c>
      <c r="E57" s="101">
        <v>42352</v>
      </c>
      <c r="F57" s="10"/>
      <c r="G57" s="10"/>
      <c r="H57" s="10"/>
      <c r="I57"/>
    </row>
    <row r="58" spans="1:11" x14ac:dyDescent="0.25">
      <c r="A58" s="20">
        <v>2</v>
      </c>
      <c r="B58" t="s">
        <v>136</v>
      </c>
      <c r="C58" s="5" t="s">
        <v>8</v>
      </c>
      <c r="D58" s="10"/>
      <c r="E58" s="21"/>
      <c r="F58" s="10"/>
      <c r="G58" s="10"/>
      <c r="H58" s="10"/>
      <c r="I58"/>
    </row>
    <row r="59" spans="1:11" x14ac:dyDescent="0.25">
      <c r="A59" s="20">
        <v>3</v>
      </c>
      <c r="B59" t="s">
        <v>44</v>
      </c>
      <c r="C59" s="5" t="s">
        <v>380</v>
      </c>
      <c r="D59" s="10"/>
      <c r="E59" s="21"/>
      <c r="F59" s="10"/>
      <c r="G59" s="10"/>
      <c r="H59" s="10"/>
      <c r="I59"/>
    </row>
    <row r="60" spans="1:11" x14ac:dyDescent="0.25">
      <c r="A60" s="20">
        <v>4</v>
      </c>
      <c r="B60" t="s">
        <v>139</v>
      </c>
      <c r="C60" s="5" t="s">
        <v>8</v>
      </c>
      <c r="D60" s="10"/>
      <c r="E60" s="21"/>
      <c r="F60" s="10"/>
      <c r="G60" s="10"/>
      <c r="H60" s="10"/>
      <c r="I60"/>
    </row>
    <row r="61" spans="1:11" x14ac:dyDescent="0.25">
      <c r="A61" s="20">
        <v>5</v>
      </c>
      <c r="B61" t="s">
        <v>140</v>
      </c>
      <c r="C61" s="5" t="s">
        <v>8</v>
      </c>
      <c r="D61" s="10"/>
      <c r="E61" s="21"/>
      <c r="F61" s="10"/>
      <c r="G61" s="10"/>
      <c r="H61" s="10"/>
      <c r="I61"/>
    </row>
    <row r="62" spans="1:11" x14ac:dyDescent="0.25">
      <c r="A62" s="20">
        <v>6</v>
      </c>
      <c r="B62" t="s">
        <v>119</v>
      </c>
      <c r="C62" s="5" t="s">
        <v>8</v>
      </c>
      <c r="D62" s="81">
        <v>42200</v>
      </c>
      <c r="E62" s="21"/>
      <c r="F62" s="10"/>
      <c r="G62" s="10"/>
      <c r="H62" s="10"/>
      <c r="I62"/>
    </row>
    <row r="63" spans="1:11" x14ac:dyDescent="0.25">
      <c r="A63" s="20">
        <v>7</v>
      </c>
      <c r="B63" t="s">
        <v>141</v>
      </c>
      <c r="C63" s="5" t="s">
        <v>8</v>
      </c>
      <c r="D63" s="10"/>
      <c r="E63" s="22"/>
      <c r="F63" s="10"/>
      <c r="G63" s="10"/>
      <c r="H63" s="10"/>
      <c r="I63"/>
    </row>
    <row r="64" spans="1:11" x14ac:dyDescent="0.25">
      <c r="A64" s="20">
        <v>8</v>
      </c>
      <c r="B64" s="3" t="s">
        <v>398</v>
      </c>
      <c r="C64" s="104"/>
      <c r="D64" s="94"/>
      <c r="E64" s="105"/>
      <c r="F64" s="94"/>
      <c r="G64" s="94"/>
      <c r="H64" s="94"/>
      <c r="I64" s="106"/>
    </row>
    <row r="65" spans="1:11" x14ac:dyDescent="0.25">
      <c r="A65" s="20"/>
      <c r="B65" s="128" t="s">
        <v>44</v>
      </c>
      <c r="C65" s="165" t="s">
        <v>8</v>
      </c>
      <c r="D65" s="10"/>
      <c r="E65" s="22"/>
      <c r="F65" s="10"/>
      <c r="G65" s="10"/>
      <c r="H65" s="10"/>
    </row>
    <row r="66" spans="1:11" x14ac:dyDescent="0.25">
      <c r="A66" s="20">
        <v>9</v>
      </c>
      <c r="B66" s="128" t="s">
        <v>135</v>
      </c>
      <c r="C66" s="165" t="s">
        <v>8</v>
      </c>
      <c r="D66" s="10"/>
      <c r="E66" s="10"/>
      <c r="F66" s="10"/>
      <c r="G66" s="10"/>
      <c r="H66" s="10"/>
    </row>
    <row r="67" spans="1:11" x14ac:dyDescent="0.25">
      <c r="A67" s="20">
        <v>10</v>
      </c>
      <c r="B67" s="66" t="s">
        <v>7</v>
      </c>
      <c r="C67" s="7"/>
      <c r="D67" s="97"/>
      <c r="E67" s="100"/>
      <c r="F67" s="98"/>
      <c r="G67" s="98"/>
      <c r="H67" s="9"/>
      <c r="I67" s="9"/>
    </row>
    <row r="68" spans="1:11" ht="18.75" x14ac:dyDescent="0.3">
      <c r="A68" s="20"/>
      <c r="B68" s="40" t="s">
        <v>449</v>
      </c>
      <c r="C68" s="44" t="s">
        <v>450</v>
      </c>
      <c r="D68" s="37"/>
      <c r="E68" s="37"/>
      <c r="F68" s="44" t="s">
        <v>255</v>
      </c>
      <c r="G68" s="37"/>
      <c r="H68" s="37"/>
    </row>
    <row r="69" spans="1:11" x14ac:dyDescent="0.25">
      <c r="B69" s="4" t="s">
        <v>0</v>
      </c>
      <c r="C69" s="5" t="s">
        <v>1</v>
      </c>
      <c r="D69" s="19" t="s">
        <v>183</v>
      </c>
      <c r="E69" s="19" t="s">
        <v>184</v>
      </c>
      <c r="F69" s="19" t="s">
        <v>2</v>
      </c>
      <c r="G69" s="19" t="s">
        <v>389</v>
      </c>
      <c r="H69" s="19" t="s">
        <v>400</v>
      </c>
      <c r="I69" s="19" t="s">
        <v>209</v>
      </c>
    </row>
    <row r="70" spans="1:11" x14ac:dyDescent="0.25">
      <c r="A70" s="20" t="s">
        <v>385</v>
      </c>
      <c r="B70" s="128" t="s">
        <v>192</v>
      </c>
      <c r="C70" s="5" t="s">
        <v>8</v>
      </c>
      <c r="D70" s="81">
        <v>42352</v>
      </c>
      <c r="E70" s="69">
        <v>42352</v>
      </c>
      <c r="F70" s="10"/>
      <c r="G70" s="10"/>
      <c r="H70" s="10"/>
      <c r="I70" s="128"/>
    </row>
    <row r="71" spans="1:11" x14ac:dyDescent="0.25">
      <c r="A71" s="20">
        <v>4</v>
      </c>
      <c r="B71" s="128" t="s">
        <v>139</v>
      </c>
      <c r="C71" s="5" t="s">
        <v>8</v>
      </c>
      <c r="D71" s="10"/>
      <c r="E71" s="21"/>
      <c r="F71" s="10"/>
      <c r="G71" s="10"/>
      <c r="H71" s="10"/>
      <c r="I71" s="128"/>
    </row>
    <row r="72" spans="1:11" x14ac:dyDescent="0.25">
      <c r="A72" s="20">
        <v>5</v>
      </c>
      <c r="B72" s="128" t="s">
        <v>140</v>
      </c>
      <c r="C72" s="5" t="s">
        <v>8</v>
      </c>
      <c r="D72" s="10"/>
      <c r="E72" s="21"/>
      <c r="F72" s="10"/>
      <c r="G72" s="10"/>
      <c r="H72" s="10"/>
      <c r="I72" s="128"/>
    </row>
    <row r="73" spans="1:11" x14ac:dyDescent="0.25">
      <c r="A73" s="20">
        <v>6</v>
      </c>
      <c r="B73" s="128" t="s">
        <v>119</v>
      </c>
      <c r="C73" s="5" t="s">
        <v>8</v>
      </c>
      <c r="D73" s="81">
        <v>42200</v>
      </c>
      <c r="E73" s="21"/>
      <c r="F73" s="10"/>
      <c r="G73" s="10"/>
      <c r="H73" s="10"/>
      <c r="I73" s="128"/>
    </row>
    <row r="74" spans="1:11" x14ac:dyDescent="0.25">
      <c r="A74" s="20">
        <v>7</v>
      </c>
      <c r="B74" s="128" t="s">
        <v>141</v>
      </c>
      <c r="C74" s="5" t="s">
        <v>8</v>
      </c>
      <c r="D74" s="10"/>
      <c r="E74" s="22"/>
      <c r="F74" s="10"/>
      <c r="G74" s="10"/>
      <c r="H74" s="10"/>
      <c r="I74" s="128"/>
    </row>
    <row r="75" spans="1:11" s="128" customFormat="1" x14ac:dyDescent="0.25">
      <c r="A75" s="20">
        <v>8</v>
      </c>
      <c r="B75" s="3" t="s">
        <v>398</v>
      </c>
      <c r="C75" s="104"/>
      <c r="D75" s="94"/>
      <c r="E75" s="105"/>
      <c r="F75" s="94"/>
      <c r="G75" s="94"/>
      <c r="H75" s="94"/>
      <c r="I75" s="106"/>
      <c r="K75"/>
    </row>
    <row r="76" spans="1:11" s="128" customFormat="1" x14ac:dyDescent="0.25">
      <c r="A76" s="20"/>
      <c r="B76" s="128" t="s">
        <v>44</v>
      </c>
      <c r="C76" s="166" t="s">
        <v>8</v>
      </c>
      <c r="D76" s="167"/>
      <c r="E76" s="167"/>
      <c r="F76" s="167"/>
      <c r="G76" s="167"/>
      <c r="H76" s="168"/>
      <c r="I76" s="169"/>
    </row>
    <row r="77" spans="1:11" s="128" customFormat="1" x14ac:dyDescent="0.25">
      <c r="A77" s="20">
        <v>9</v>
      </c>
      <c r="B77" s="128" t="s">
        <v>135</v>
      </c>
      <c r="C77" s="170" t="s">
        <v>8</v>
      </c>
      <c r="D77" s="171"/>
      <c r="E77" s="171" t="s">
        <v>573</v>
      </c>
      <c r="F77" s="171"/>
      <c r="G77" s="171"/>
      <c r="H77" s="172"/>
      <c r="I77" s="173"/>
    </row>
    <row r="78" spans="1:11" s="128" customFormat="1" x14ac:dyDescent="0.25">
      <c r="A78" s="20">
        <v>10</v>
      </c>
      <c r="B78" s="66" t="s">
        <v>7</v>
      </c>
      <c r="C78" s="7"/>
      <c r="D78" s="97"/>
      <c r="E78" s="100"/>
      <c r="F78" s="98"/>
      <c r="G78" s="98"/>
      <c r="H78" s="9"/>
      <c r="I78" s="9"/>
    </row>
    <row r="79" spans="1:11" s="128" customFormat="1" x14ac:dyDescent="0.25">
      <c r="A79" s="3"/>
      <c r="B79"/>
      <c r="C79"/>
      <c r="D79"/>
      <c r="E79"/>
      <c r="F79"/>
      <c r="G79"/>
      <c r="H79"/>
      <c r="I79" s="3"/>
    </row>
    <row r="80" spans="1:11" s="128" customFormat="1" x14ac:dyDescent="0.25">
      <c r="A80" s="3"/>
      <c r="B80"/>
      <c r="C80"/>
      <c r="D80"/>
      <c r="E80"/>
      <c r="F80"/>
      <c r="G80"/>
      <c r="H80"/>
      <c r="I80" s="3"/>
    </row>
    <row r="81" spans="1:11" s="128" customFormat="1" x14ac:dyDescent="0.25">
      <c r="A81" s="3"/>
      <c r="B81"/>
      <c r="C81"/>
      <c r="D81"/>
      <c r="E81"/>
      <c r="F81"/>
      <c r="G81"/>
      <c r="H81"/>
      <c r="I81" s="3"/>
    </row>
    <row r="82" spans="1:11" s="128" customFormat="1" x14ac:dyDescent="0.25">
      <c r="A82" s="3"/>
      <c r="B82"/>
      <c r="C82"/>
      <c r="D82"/>
      <c r="E82"/>
      <c r="F82"/>
      <c r="G82"/>
      <c r="H82"/>
      <c r="I82" s="3"/>
    </row>
    <row r="83" spans="1:11" s="128" customFormat="1" x14ac:dyDescent="0.25">
      <c r="A83" s="3"/>
      <c r="B83"/>
      <c r="C83"/>
      <c r="D83"/>
      <c r="E83"/>
      <c r="F83"/>
      <c r="G83"/>
      <c r="H83"/>
      <c r="I83" s="3"/>
    </row>
    <row r="84" spans="1:11" s="128" customFormat="1" x14ac:dyDescent="0.25">
      <c r="A84" s="3"/>
      <c r="B84"/>
      <c r="C84"/>
      <c r="D84"/>
      <c r="E84"/>
      <c r="F84"/>
      <c r="G84"/>
      <c r="H84"/>
      <c r="I84" s="3"/>
    </row>
    <row r="85" spans="1:11" s="128" customFormat="1" x14ac:dyDescent="0.25">
      <c r="A85" s="3"/>
      <c r="B85"/>
      <c r="C85"/>
      <c r="D85"/>
      <c r="E85"/>
      <c r="F85"/>
      <c r="G85"/>
      <c r="H85"/>
      <c r="I85" s="3"/>
    </row>
    <row r="86" spans="1:11" s="128" customFormat="1" x14ac:dyDescent="0.25">
      <c r="A86" s="3"/>
      <c r="B86"/>
      <c r="C86"/>
      <c r="D86"/>
      <c r="E86"/>
      <c r="F86"/>
      <c r="G86"/>
      <c r="H86"/>
      <c r="I86" s="3"/>
    </row>
    <row r="87" spans="1:11" s="128" customFormat="1" x14ac:dyDescent="0.25">
      <c r="A87" s="3"/>
      <c r="B87"/>
      <c r="C87"/>
      <c r="D87"/>
      <c r="E87"/>
      <c r="F87"/>
      <c r="G87"/>
      <c r="H87"/>
      <c r="I87" s="3"/>
    </row>
    <row r="88" spans="1:11" s="128" customFormat="1" x14ac:dyDescent="0.25">
      <c r="A88" s="3"/>
      <c r="B88"/>
      <c r="C88"/>
      <c r="D88"/>
      <c r="E88"/>
      <c r="F88"/>
      <c r="G88"/>
      <c r="H88"/>
      <c r="I88" s="3"/>
    </row>
    <row r="89" spans="1:11" x14ac:dyDescent="0.25">
      <c r="K89" s="128"/>
    </row>
  </sheetData>
  <pageMargins left="0.65" right="0.7" top="0.48" bottom="0.48" header="0.3" footer="0.3"/>
  <pageSetup scale="71" fitToHeight="0" orientation="landscape" r:id="rId1"/>
  <headerFooter>
    <oddHeader>&amp;A</oddHeader>
    <oddFooter>&amp;CPrinted: &amp;D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85" zoomScaleNormal="85" workbookViewId="0">
      <selection activeCell="G3" sqref="G3"/>
    </sheetView>
  </sheetViews>
  <sheetFormatPr defaultRowHeight="15" x14ac:dyDescent="0.25"/>
  <cols>
    <col min="1" max="1" width="5" style="63" customWidth="1"/>
    <col min="2" max="2" width="38" customWidth="1"/>
    <col min="3" max="3" width="9.28515625" style="3" customWidth="1"/>
    <col min="4" max="4" width="13.28515625" customWidth="1"/>
    <col min="5" max="5" width="9.7109375" customWidth="1"/>
    <col min="6" max="6" width="11.85546875" customWidth="1"/>
    <col min="7" max="7" width="14.28515625" customWidth="1"/>
    <col min="8" max="8" width="17.5703125" customWidth="1"/>
    <col min="9" max="9" width="19.7109375" style="3" customWidth="1"/>
    <col min="10" max="10" width="33.5703125" customWidth="1"/>
    <col min="11" max="11" width="25.5703125" customWidth="1"/>
    <col min="12" max="12" width="15" customWidth="1"/>
    <col min="13" max="13" width="15.5703125" customWidth="1"/>
    <col min="14" max="14" width="12.5703125" customWidth="1"/>
  </cols>
  <sheetData>
    <row r="1" spans="1:9" ht="26.25" x14ac:dyDescent="0.3">
      <c r="B1" s="42" t="s">
        <v>304</v>
      </c>
      <c r="C1" s="17"/>
      <c r="I1" s="270" t="s">
        <v>554</v>
      </c>
    </row>
    <row r="2" spans="1:9" ht="26.25" x14ac:dyDescent="0.3">
      <c r="B2" s="42"/>
      <c r="C2" s="17"/>
    </row>
    <row r="3" spans="1:9" ht="18.75" x14ac:dyDescent="0.25">
      <c r="B3" s="41" t="s">
        <v>143</v>
      </c>
      <c r="C3" s="47" t="s">
        <v>316</v>
      </c>
      <c r="D3" s="37"/>
      <c r="E3" s="48"/>
      <c r="F3" s="44" t="s">
        <v>251</v>
      </c>
      <c r="G3" s="37"/>
    </row>
    <row r="4" spans="1:9" x14ac:dyDescent="0.25">
      <c r="A4" s="82" t="s">
        <v>385</v>
      </c>
      <c r="B4" s="4" t="s">
        <v>0</v>
      </c>
      <c r="C4" s="5" t="s">
        <v>1</v>
      </c>
      <c r="D4" s="19" t="s">
        <v>183</v>
      </c>
      <c r="E4" s="19" t="s">
        <v>184</v>
      </c>
      <c r="F4" s="19" t="s">
        <v>2</v>
      </c>
      <c r="G4" s="19" t="s">
        <v>389</v>
      </c>
      <c r="H4" s="19" t="s">
        <v>400</v>
      </c>
      <c r="I4" s="19" t="s">
        <v>209</v>
      </c>
    </row>
    <row r="5" spans="1:9" s="1" customFormat="1" x14ac:dyDescent="0.25">
      <c r="A5" s="82">
        <v>1</v>
      </c>
      <c r="B5" t="s">
        <v>144</v>
      </c>
      <c r="C5" s="1" t="s">
        <v>4</v>
      </c>
      <c r="D5" s="5"/>
      <c r="E5" s="5">
        <v>2014</v>
      </c>
      <c r="F5" s="5"/>
      <c r="G5" s="5"/>
      <c r="H5" s="10"/>
    </row>
    <row r="6" spans="1:9" x14ac:dyDescent="0.25">
      <c r="A6" s="82">
        <v>2</v>
      </c>
      <c r="B6" t="s">
        <v>145</v>
      </c>
      <c r="C6" s="1" t="s">
        <v>4</v>
      </c>
      <c r="D6" s="5">
        <v>2015</v>
      </c>
      <c r="E6" s="21"/>
      <c r="F6" s="5"/>
      <c r="G6" s="5"/>
      <c r="H6" s="10"/>
      <c r="I6"/>
    </row>
    <row r="7" spans="1:9" x14ac:dyDescent="0.25">
      <c r="A7" s="82">
        <v>3</v>
      </c>
      <c r="B7" t="s">
        <v>72</v>
      </c>
      <c r="C7" s="1" t="s">
        <v>4</v>
      </c>
      <c r="D7" s="5" t="s">
        <v>376</v>
      </c>
      <c r="E7" s="21"/>
      <c r="F7" s="5"/>
      <c r="G7" s="5"/>
      <c r="H7" s="10"/>
      <c r="I7"/>
    </row>
    <row r="8" spans="1:9" x14ac:dyDescent="0.25">
      <c r="A8" s="82">
        <v>4</v>
      </c>
      <c r="B8" t="s">
        <v>146</v>
      </c>
      <c r="C8" s="1" t="s">
        <v>4</v>
      </c>
      <c r="D8" s="5"/>
      <c r="E8" s="21">
        <v>2014</v>
      </c>
      <c r="F8" s="5"/>
      <c r="G8" s="5"/>
      <c r="H8" s="10"/>
      <c r="I8"/>
    </row>
    <row r="9" spans="1:9" x14ac:dyDescent="0.25">
      <c r="A9" s="82">
        <v>5</v>
      </c>
      <c r="B9" t="s">
        <v>372</v>
      </c>
      <c r="C9" s="1" t="s">
        <v>4</v>
      </c>
      <c r="D9" s="5" t="s">
        <v>376</v>
      </c>
      <c r="E9" s="21"/>
      <c r="F9" s="5"/>
      <c r="G9" s="5"/>
      <c r="H9" s="10"/>
      <c r="I9"/>
    </row>
    <row r="10" spans="1:9" x14ac:dyDescent="0.25">
      <c r="A10" s="82">
        <v>6</v>
      </c>
      <c r="B10" t="s">
        <v>373</v>
      </c>
      <c r="C10" s="1" t="s">
        <v>4</v>
      </c>
      <c r="D10" s="5"/>
      <c r="E10" s="21">
        <v>2014</v>
      </c>
      <c r="F10" s="5"/>
      <c r="G10" s="5"/>
      <c r="H10" s="10"/>
      <c r="I10"/>
    </row>
    <row r="11" spans="1:9" x14ac:dyDescent="0.25">
      <c r="A11" s="82">
        <v>7</v>
      </c>
      <c r="B11" t="s">
        <v>147</v>
      </c>
      <c r="C11" s="1" t="s">
        <v>556</v>
      </c>
      <c r="D11" s="5" t="s">
        <v>189</v>
      </c>
      <c r="E11" s="21"/>
      <c r="F11" s="5"/>
      <c r="G11" s="5"/>
      <c r="H11" s="10"/>
      <c r="I11" t="s">
        <v>557</v>
      </c>
    </row>
    <row r="12" spans="1:9" x14ac:dyDescent="0.25">
      <c r="A12" s="82">
        <v>1</v>
      </c>
      <c r="B12" t="s">
        <v>148</v>
      </c>
      <c r="C12" s="1" t="s">
        <v>556</v>
      </c>
      <c r="D12" s="5" t="s">
        <v>558</v>
      </c>
      <c r="E12" s="21"/>
      <c r="F12" s="5"/>
      <c r="G12" s="5"/>
      <c r="H12" s="10"/>
      <c r="I12"/>
    </row>
    <row r="13" spans="1:9" x14ac:dyDescent="0.25">
      <c r="A13" s="82">
        <v>2</v>
      </c>
      <c r="B13" t="s">
        <v>150</v>
      </c>
      <c r="C13" s="1" t="s">
        <v>4</v>
      </c>
      <c r="D13" s="5" t="s">
        <v>376</v>
      </c>
      <c r="E13" s="21"/>
      <c r="F13" s="5"/>
      <c r="G13" s="5"/>
      <c r="H13" s="10"/>
      <c r="I13"/>
    </row>
    <row r="14" spans="1:9" x14ac:dyDescent="0.25">
      <c r="A14" s="82">
        <v>3</v>
      </c>
      <c r="B14" t="s">
        <v>137</v>
      </c>
      <c r="C14" s="1" t="s">
        <v>4</v>
      </c>
      <c r="D14" s="5"/>
      <c r="E14" s="21">
        <v>2015</v>
      </c>
      <c r="F14" s="5"/>
      <c r="G14" s="5"/>
      <c r="H14" s="10"/>
      <c r="I14"/>
    </row>
    <row r="15" spans="1:9" x14ac:dyDescent="0.25">
      <c r="A15" s="82">
        <v>4</v>
      </c>
      <c r="B15" t="s">
        <v>151</v>
      </c>
      <c r="C15" s="1" t="s">
        <v>4</v>
      </c>
      <c r="D15" s="5"/>
      <c r="E15" s="21">
        <v>2014</v>
      </c>
      <c r="F15" s="5"/>
      <c r="G15" s="5"/>
      <c r="H15" s="10"/>
      <c r="I15"/>
    </row>
    <row r="16" spans="1:9" x14ac:dyDescent="0.25">
      <c r="A16" s="82">
        <v>5</v>
      </c>
      <c r="B16" t="s">
        <v>152</v>
      </c>
      <c r="C16" s="1" t="s">
        <v>4</v>
      </c>
      <c r="D16" s="5"/>
      <c r="E16" s="21">
        <v>2014</v>
      </c>
      <c r="F16" s="5"/>
      <c r="G16" s="5"/>
      <c r="H16" s="10"/>
      <c r="I16"/>
    </row>
    <row r="17" spans="1:9" x14ac:dyDescent="0.25">
      <c r="A17" s="82">
        <v>6</v>
      </c>
      <c r="B17" t="s">
        <v>88</v>
      </c>
      <c r="C17" s="1" t="s">
        <v>4</v>
      </c>
      <c r="D17" s="5"/>
      <c r="E17" s="21">
        <v>2015</v>
      </c>
      <c r="F17" s="5"/>
      <c r="G17" s="5"/>
      <c r="H17" s="10"/>
      <c r="I17"/>
    </row>
    <row r="18" spans="1:9" x14ac:dyDescent="0.25">
      <c r="A18" s="82">
        <v>7</v>
      </c>
      <c r="B18" t="s">
        <v>153</v>
      </c>
      <c r="C18" s="1" t="s">
        <v>4</v>
      </c>
      <c r="D18" s="5"/>
      <c r="E18" s="21">
        <v>2015</v>
      </c>
      <c r="F18" s="5"/>
      <c r="G18" s="5"/>
      <c r="H18" s="10"/>
      <c r="I18"/>
    </row>
    <row r="19" spans="1:9" x14ac:dyDescent="0.25">
      <c r="A19" s="82">
        <v>8</v>
      </c>
      <c r="B19" t="s">
        <v>102</v>
      </c>
      <c r="C19" s="1" t="s">
        <v>193</v>
      </c>
      <c r="D19" s="5" t="s">
        <v>189</v>
      </c>
      <c r="E19" s="21"/>
      <c r="F19" s="5"/>
      <c r="G19" s="5"/>
      <c r="H19" s="10"/>
      <c r="I19"/>
    </row>
    <row r="20" spans="1:9" x14ac:dyDescent="0.25">
      <c r="A20" s="82">
        <v>9</v>
      </c>
      <c r="B20" t="s">
        <v>154</v>
      </c>
      <c r="C20" s="1" t="s">
        <v>4</v>
      </c>
      <c r="D20" s="5">
        <v>2016</v>
      </c>
      <c r="E20" s="21"/>
      <c r="F20" s="5"/>
      <c r="G20" s="5"/>
      <c r="H20" s="10"/>
      <c r="I20" t="s">
        <v>559</v>
      </c>
    </row>
    <row r="21" spans="1:9" x14ac:dyDescent="0.25">
      <c r="A21" s="82">
        <v>10</v>
      </c>
      <c r="B21" t="s">
        <v>119</v>
      </c>
      <c r="C21" s="1" t="s">
        <v>4</v>
      </c>
      <c r="D21" s="5" t="s">
        <v>376</v>
      </c>
      <c r="E21" s="21"/>
      <c r="F21" s="5"/>
      <c r="G21" s="5"/>
      <c r="H21" s="10"/>
      <c r="I21"/>
    </row>
    <row r="22" spans="1:9" x14ac:dyDescent="0.25">
      <c r="A22" s="82"/>
      <c r="B22" s="3" t="s">
        <v>398</v>
      </c>
      <c r="C22" s="99"/>
      <c r="D22" s="93"/>
      <c r="E22" s="92"/>
      <c r="F22" s="93"/>
      <c r="G22" s="93"/>
      <c r="H22" s="94"/>
      <c r="I22" s="95"/>
    </row>
    <row r="23" spans="1:9" x14ac:dyDescent="0.25">
      <c r="A23" s="82">
        <v>1</v>
      </c>
      <c r="B23" t="s">
        <v>156</v>
      </c>
      <c r="C23" s="1" t="s">
        <v>4</v>
      </c>
      <c r="D23" s="5"/>
      <c r="E23" s="21">
        <v>2016</v>
      </c>
      <c r="F23" s="5"/>
      <c r="G23" s="5"/>
      <c r="H23" s="10"/>
      <c r="I23"/>
    </row>
    <row r="24" spans="1:9" x14ac:dyDescent="0.25">
      <c r="A24" s="82">
        <v>2</v>
      </c>
      <c r="B24" t="s">
        <v>155</v>
      </c>
      <c r="C24" s="1" t="s">
        <v>4</v>
      </c>
      <c r="D24" s="5">
        <v>2016</v>
      </c>
      <c r="E24" s="21"/>
      <c r="F24" s="5"/>
      <c r="G24" s="5"/>
      <c r="H24" s="10"/>
      <c r="I24"/>
    </row>
    <row r="25" spans="1:9" x14ac:dyDescent="0.25">
      <c r="A25" s="82">
        <v>3</v>
      </c>
      <c r="B25" t="s">
        <v>149</v>
      </c>
      <c r="C25" s="1" t="s">
        <v>4</v>
      </c>
      <c r="D25" s="10" t="s">
        <v>189</v>
      </c>
      <c r="E25" s="22">
        <v>2015</v>
      </c>
      <c r="F25" s="10"/>
      <c r="G25" s="10"/>
      <c r="H25" s="10"/>
      <c r="I25"/>
    </row>
    <row r="26" spans="1:9" x14ac:dyDescent="0.25">
      <c r="A26" s="82"/>
      <c r="B26" s="66" t="s">
        <v>7</v>
      </c>
      <c r="C26" s="23"/>
      <c r="D26" s="97"/>
      <c r="E26" s="100"/>
      <c r="F26" s="98"/>
      <c r="G26" s="98"/>
      <c r="H26" s="9"/>
      <c r="I26" s="9"/>
    </row>
    <row r="29" spans="1:9" ht="18.75" x14ac:dyDescent="0.3">
      <c r="B29" s="40" t="s">
        <v>3</v>
      </c>
      <c r="C29" s="47" t="s">
        <v>317</v>
      </c>
      <c r="D29" s="44"/>
      <c r="E29" s="44"/>
      <c r="F29" s="44" t="s">
        <v>252</v>
      </c>
      <c r="G29" s="44"/>
      <c r="I29"/>
    </row>
    <row r="30" spans="1:9" x14ac:dyDescent="0.25">
      <c r="A30" s="82" t="s">
        <v>385</v>
      </c>
      <c r="B30" s="4" t="s">
        <v>0</v>
      </c>
      <c r="C30" s="5" t="s">
        <v>1</v>
      </c>
      <c r="D30" s="19" t="s">
        <v>183</v>
      </c>
      <c r="E30" s="19" t="s">
        <v>184</v>
      </c>
      <c r="F30" s="19" t="s">
        <v>2</v>
      </c>
      <c r="G30" s="19" t="s">
        <v>389</v>
      </c>
      <c r="H30" s="19" t="s">
        <v>400</v>
      </c>
      <c r="I30" s="19" t="s">
        <v>209</v>
      </c>
    </row>
    <row r="31" spans="1:9" x14ac:dyDescent="0.25">
      <c r="A31" s="82">
        <v>1</v>
      </c>
      <c r="B31" t="s">
        <v>157</v>
      </c>
      <c r="C31" s="1" t="s">
        <v>4</v>
      </c>
      <c r="D31" s="5">
        <v>2016</v>
      </c>
      <c r="E31" s="5"/>
      <c r="F31" s="10"/>
      <c r="G31" s="10"/>
      <c r="H31" s="10"/>
      <c r="I31"/>
    </row>
    <row r="32" spans="1:9" x14ac:dyDescent="0.25">
      <c r="A32" s="82">
        <v>2</v>
      </c>
      <c r="B32" t="s">
        <v>119</v>
      </c>
      <c r="C32" s="1" t="s">
        <v>4</v>
      </c>
      <c r="D32" s="5">
        <v>2016</v>
      </c>
      <c r="E32" s="21"/>
      <c r="F32" s="10"/>
      <c r="G32" s="10"/>
      <c r="H32" s="10"/>
      <c r="I32" t="s">
        <v>560</v>
      </c>
    </row>
    <row r="33" spans="1:9" x14ac:dyDescent="0.25">
      <c r="A33" s="82">
        <v>3</v>
      </c>
      <c r="B33" t="s">
        <v>374</v>
      </c>
      <c r="C33" s="1"/>
      <c r="D33" s="5"/>
      <c r="E33" s="21">
        <v>2014</v>
      </c>
      <c r="F33" s="10"/>
      <c r="G33" s="10"/>
      <c r="H33" s="10"/>
      <c r="I33"/>
    </row>
    <row r="34" spans="1:9" x14ac:dyDescent="0.25">
      <c r="A34" s="82">
        <v>4</v>
      </c>
      <c r="B34" t="s">
        <v>75</v>
      </c>
      <c r="C34" s="1" t="s">
        <v>4</v>
      </c>
      <c r="D34" s="5"/>
      <c r="E34" s="21">
        <v>2014</v>
      </c>
      <c r="F34" s="10"/>
      <c r="G34" s="10"/>
      <c r="H34" s="10"/>
      <c r="I34"/>
    </row>
    <row r="35" spans="1:9" x14ac:dyDescent="0.25">
      <c r="A35" s="82">
        <v>1</v>
      </c>
      <c r="B35" t="s">
        <v>375</v>
      </c>
      <c r="C35" s="1" t="s">
        <v>4</v>
      </c>
      <c r="D35" s="5"/>
      <c r="E35" s="21">
        <v>2014</v>
      </c>
      <c r="F35" s="10"/>
      <c r="G35" s="10"/>
      <c r="H35" s="10"/>
      <c r="I35"/>
    </row>
    <row r="36" spans="1:9" x14ac:dyDescent="0.25">
      <c r="A36" s="82">
        <v>2</v>
      </c>
      <c r="B36" t="s">
        <v>158</v>
      </c>
      <c r="C36" s="1" t="s">
        <v>193</v>
      </c>
      <c r="D36" s="5" t="s">
        <v>376</v>
      </c>
      <c r="E36" s="21"/>
      <c r="F36" s="10"/>
      <c r="G36" s="10"/>
      <c r="H36" s="10"/>
      <c r="I36"/>
    </row>
    <row r="37" spans="1:9" x14ac:dyDescent="0.25">
      <c r="A37" s="82">
        <v>3</v>
      </c>
      <c r="B37" t="s">
        <v>159</v>
      </c>
      <c r="C37" s="1" t="s">
        <v>4</v>
      </c>
      <c r="D37" s="5" t="s">
        <v>376</v>
      </c>
      <c r="E37" s="21"/>
      <c r="F37" s="10"/>
      <c r="G37" s="10"/>
      <c r="H37" s="10"/>
      <c r="I37"/>
    </row>
    <row r="38" spans="1:9" x14ac:dyDescent="0.25">
      <c r="A38" s="82">
        <v>4</v>
      </c>
      <c r="B38" t="s">
        <v>160</v>
      </c>
      <c r="C38" s="1" t="s">
        <v>4</v>
      </c>
      <c r="D38" s="5" t="s">
        <v>376</v>
      </c>
      <c r="E38" s="21"/>
      <c r="F38" s="10"/>
      <c r="G38" s="10"/>
      <c r="H38" s="10"/>
      <c r="I38"/>
    </row>
    <row r="39" spans="1:9" x14ac:dyDescent="0.25">
      <c r="A39" s="82">
        <v>5</v>
      </c>
      <c r="B39" t="s">
        <v>161</v>
      </c>
      <c r="C39" s="1" t="s">
        <v>4</v>
      </c>
      <c r="D39" s="5"/>
      <c r="E39" s="21">
        <v>2002</v>
      </c>
      <c r="F39" s="10"/>
      <c r="G39" s="10"/>
      <c r="H39" s="10"/>
      <c r="I39"/>
    </row>
    <row r="40" spans="1:9" x14ac:dyDescent="0.25">
      <c r="A40" s="82">
        <v>6</v>
      </c>
      <c r="B40" t="s">
        <v>162</v>
      </c>
      <c r="C40" s="1" t="s">
        <v>4</v>
      </c>
      <c r="D40" s="5" t="s">
        <v>376</v>
      </c>
      <c r="E40" s="21"/>
      <c r="F40" s="10"/>
      <c r="G40" s="10"/>
      <c r="H40" s="10"/>
      <c r="I40"/>
    </row>
    <row r="41" spans="1:9" x14ac:dyDescent="0.25">
      <c r="A41" s="82">
        <v>7</v>
      </c>
      <c r="B41" t="s">
        <v>163</v>
      </c>
      <c r="C41" s="1" t="s">
        <v>4</v>
      </c>
      <c r="D41" s="5"/>
      <c r="E41" s="21">
        <v>2014</v>
      </c>
      <c r="F41" s="10"/>
      <c r="G41" s="10"/>
      <c r="H41" s="10"/>
      <c r="I41"/>
    </row>
    <row r="42" spans="1:9" x14ac:dyDescent="0.25">
      <c r="A42" s="82">
        <v>8</v>
      </c>
      <c r="B42" t="s">
        <v>164</v>
      </c>
      <c r="C42" s="1" t="s">
        <v>4</v>
      </c>
      <c r="D42" s="5">
        <v>2015</v>
      </c>
      <c r="E42" s="21"/>
      <c r="F42" s="10"/>
      <c r="G42" s="10"/>
      <c r="H42" s="10"/>
      <c r="I42" t="s">
        <v>561</v>
      </c>
    </row>
    <row r="43" spans="1:9" x14ac:dyDescent="0.25">
      <c r="A43" s="82">
        <v>9</v>
      </c>
      <c r="B43" t="s">
        <v>102</v>
      </c>
      <c r="C43" s="1" t="s">
        <v>193</v>
      </c>
      <c r="D43" s="5" t="s">
        <v>189</v>
      </c>
      <c r="E43" s="21"/>
      <c r="F43" s="10"/>
      <c r="G43" s="10"/>
      <c r="H43" s="10"/>
      <c r="I43"/>
    </row>
    <row r="44" spans="1:9" x14ac:dyDescent="0.25">
      <c r="A44" s="82"/>
      <c r="B44" s="3" t="s">
        <v>398</v>
      </c>
      <c r="C44" s="1" t="s">
        <v>189</v>
      </c>
      <c r="D44" s="5"/>
      <c r="E44" s="21"/>
      <c r="F44" s="10"/>
      <c r="G44" s="10"/>
      <c r="H44" s="10"/>
      <c r="I44"/>
    </row>
    <row r="45" spans="1:9" x14ac:dyDescent="0.25">
      <c r="A45" s="82">
        <v>1</v>
      </c>
      <c r="B45" t="s">
        <v>165</v>
      </c>
      <c r="C45" s="1" t="s">
        <v>4</v>
      </c>
      <c r="D45" s="5">
        <v>2015</v>
      </c>
      <c r="E45" s="21"/>
      <c r="F45" s="10"/>
      <c r="G45" s="10"/>
      <c r="H45" s="10"/>
      <c r="I45" t="s">
        <v>562</v>
      </c>
    </row>
    <row r="46" spans="1:9" x14ac:dyDescent="0.25">
      <c r="A46" s="82">
        <v>2</v>
      </c>
      <c r="B46" t="s">
        <v>166</v>
      </c>
      <c r="C46" s="1" t="s">
        <v>4</v>
      </c>
      <c r="D46" s="5">
        <v>2015</v>
      </c>
      <c r="E46" s="22"/>
      <c r="F46" s="10"/>
      <c r="G46" s="10"/>
      <c r="H46" s="10"/>
      <c r="I46"/>
    </row>
    <row r="47" spans="1:9" x14ac:dyDescent="0.25">
      <c r="A47" s="82"/>
      <c r="B47" s="66" t="s">
        <v>7</v>
      </c>
      <c r="C47" s="23"/>
      <c r="D47" s="97"/>
      <c r="E47" s="100"/>
      <c r="F47" s="98"/>
      <c r="G47" s="98"/>
      <c r="H47" s="9"/>
      <c r="I47" s="9"/>
    </row>
    <row r="48" spans="1:9" x14ac:dyDescent="0.25">
      <c r="A48"/>
      <c r="B48" s="3"/>
      <c r="C48"/>
      <c r="H48" s="3"/>
      <c r="I48"/>
    </row>
  </sheetData>
  <pageMargins left="0.65" right="0.7" top="0.48" bottom="0.48" header="0.3" footer="0.3"/>
  <pageSetup scale="72" fitToHeight="0" orientation="landscape" r:id="rId1"/>
  <headerFooter>
    <oddHeader>&amp;A</oddHeader>
    <oddFooter>&amp;CPrinted: &amp;D</oddFooter>
  </headerFooter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I2" sqref="I2"/>
    </sheetView>
  </sheetViews>
  <sheetFormatPr defaultRowHeight="15" x14ac:dyDescent="0.25"/>
  <cols>
    <col min="1" max="1" width="5.5703125" customWidth="1"/>
    <col min="2" max="2" width="38" customWidth="1"/>
    <col min="3" max="3" width="9.42578125" customWidth="1"/>
    <col min="4" max="4" width="12.28515625" customWidth="1"/>
    <col min="5" max="5" width="10" customWidth="1"/>
    <col min="6" max="6" width="11.85546875" customWidth="1"/>
    <col min="7" max="7" width="14.85546875" customWidth="1"/>
    <col min="8" max="8" width="18.42578125" customWidth="1"/>
    <col min="9" max="9" width="23" customWidth="1"/>
    <col min="10" max="10" width="31.28515625" style="3" customWidth="1"/>
    <col min="11" max="11" width="25.140625" customWidth="1"/>
    <col min="12" max="12" width="15.42578125" customWidth="1"/>
    <col min="13" max="13" width="27" customWidth="1"/>
    <col min="14" max="14" width="15.5703125" customWidth="1"/>
    <col min="15" max="15" width="12.5703125" customWidth="1"/>
  </cols>
  <sheetData>
    <row r="1" spans="1:10" ht="26.25" x14ac:dyDescent="0.3">
      <c r="B1" s="42" t="s">
        <v>318</v>
      </c>
      <c r="C1" s="15"/>
      <c r="I1" t="s">
        <v>554</v>
      </c>
    </row>
    <row r="2" spans="1:10" ht="26.25" x14ac:dyDescent="0.3">
      <c r="B2" s="16"/>
      <c r="C2" s="15"/>
    </row>
    <row r="3" spans="1:10" ht="18.75" x14ac:dyDescent="0.25">
      <c r="B3" s="41" t="s">
        <v>142</v>
      </c>
      <c r="C3" s="43" t="s">
        <v>319</v>
      </c>
      <c r="D3" s="37"/>
      <c r="E3" s="37"/>
      <c r="F3" s="47" t="s">
        <v>254</v>
      </c>
      <c r="G3" s="37"/>
    </row>
    <row r="4" spans="1:10" x14ac:dyDescent="0.25">
      <c r="A4" s="20" t="s">
        <v>385</v>
      </c>
      <c r="B4" s="4" t="s">
        <v>0</v>
      </c>
      <c r="C4" s="5" t="s">
        <v>1</v>
      </c>
      <c r="D4" s="19" t="s">
        <v>183</v>
      </c>
      <c r="E4" s="19" t="s">
        <v>184</v>
      </c>
      <c r="F4" s="19" t="s">
        <v>2</v>
      </c>
      <c r="G4" s="19" t="s">
        <v>389</v>
      </c>
      <c r="H4" s="19" t="s">
        <v>400</v>
      </c>
      <c r="I4" s="19" t="s">
        <v>209</v>
      </c>
      <c r="J4"/>
    </row>
    <row r="5" spans="1:10" s="1" customFormat="1" x14ac:dyDescent="0.25">
      <c r="A5" s="20">
        <v>1</v>
      </c>
      <c r="B5" t="s">
        <v>9</v>
      </c>
      <c r="C5" s="1" t="s">
        <v>5</v>
      </c>
      <c r="D5" s="5" t="s">
        <v>196</v>
      </c>
      <c r="E5" s="5"/>
      <c r="F5" s="5"/>
      <c r="G5" s="5"/>
      <c r="H5" s="10"/>
    </row>
    <row r="6" spans="1:10" x14ac:dyDescent="0.25">
      <c r="A6" s="20">
        <v>2</v>
      </c>
      <c r="B6" t="s">
        <v>49</v>
      </c>
      <c r="C6" s="1" t="s">
        <v>5</v>
      </c>
      <c r="D6" s="5" t="s">
        <v>189</v>
      </c>
      <c r="E6" s="5" t="s">
        <v>553</v>
      </c>
      <c r="F6" s="5"/>
      <c r="G6" s="5"/>
      <c r="H6" s="10"/>
      <c r="J6"/>
    </row>
    <row r="7" spans="1:10" x14ac:dyDescent="0.25">
      <c r="A7" s="20">
        <v>3</v>
      </c>
      <c r="B7" t="s">
        <v>167</v>
      </c>
      <c r="C7" s="1" t="s">
        <v>5</v>
      </c>
      <c r="D7" s="5" t="s">
        <v>447</v>
      </c>
      <c r="E7" s="5"/>
      <c r="F7" s="5"/>
      <c r="G7" s="5"/>
      <c r="H7" s="10"/>
      <c r="J7"/>
    </row>
    <row r="8" spans="1:10" x14ac:dyDescent="0.25">
      <c r="A8" s="20">
        <v>4</v>
      </c>
      <c r="B8" t="s">
        <v>360</v>
      </c>
      <c r="C8" s="1" t="s">
        <v>361</v>
      </c>
      <c r="D8" s="5"/>
      <c r="E8" s="5" t="s">
        <v>362</v>
      </c>
      <c r="F8" s="70">
        <v>91045</v>
      </c>
      <c r="G8" s="5"/>
      <c r="H8" s="10"/>
      <c r="J8"/>
    </row>
    <row r="9" spans="1:10" x14ac:dyDescent="0.25">
      <c r="A9" s="20">
        <v>5</v>
      </c>
      <c r="B9" t="s">
        <v>168</v>
      </c>
      <c r="C9" s="1" t="s">
        <v>5</v>
      </c>
      <c r="D9" s="5" t="s">
        <v>189</v>
      </c>
      <c r="E9" s="5" t="s">
        <v>553</v>
      </c>
      <c r="F9" s="5"/>
      <c r="G9" s="5"/>
      <c r="H9" s="10"/>
      <c r="J9"/>
    </row>
    <row r="10" spans="1:10" x14ac:dyDescent="0.25">
      <c r="A10" s="20">
        <v>6</v>
      </c>
      <c r="B10" t="s">
        <v>169</v>
      </c>
      <c r="C10" s="1" t="s">
        <v>5</v>
      </c>
      <c r="D10" s="5" t="s">
        <v>226</v>
      </c>
      <c r="E10" s="5"/>
      <c r="F10" s="5"/>
      <c r="G10" s="5"/>
      <c r="H10" s="10"/>
      <c r="J10"/>
    </row>
    <row r="11" spans="1:10" x14ac:dyDescent="0.25">
      <c r="A11" s="20">
        <v>7</v>
      </c>
      <c r="B11" t="s">
        <v>102</v>
      </c>
      <c r="C11" s="1" t="s">
        <v>5</v>
      </c>
      <c r="D11" s="5" t="s">
        <v>189</v>
      </c>
      <c r="E11" s="5"/>
      <c r="F11" s="5"/>
      <c r="G11" s="5"/>
      <c r="H11" s="10"/>
      <c r="J11"/>
    </row>
    <row r="12" spans="1:10" x14ac:dyDescent="0.25">
      <c r="A12" s="20"/>
      <c r="B12" s="3" t="s">
        <v>398</v>
      </c>
      <c r="C12" s="99"/>
      <c r="D12" s="93"/>
      <c r="E12" s="93"/>
      <c r="F12" s="93"/>
      <c r="G12" s="93"/>
      <c r="H12" s="94"/>
      <c r="I12" s="95"/>
      <c r="J12"/>
    </row>
    <row r="13" spans="1:10" x14ac:dyDescent="0.25">
      <c r="A13" s="20">
        <v>8</v>
      </c>
      <c r="B13" t="s">
        <v>170</v>
      </c>
      <c r="C13" s="1" t="s">
        <v>5</v>
      </c>
      <c r="D13" s="5" t="s">
        <v>196</v>
      </c>
      <c r="E13" s="5"/>
      <c r="F13" s="5"/>
      <c r="G13" s="5"/>
      <c r="H13" s="10"/>
      <c r="J13"/>
    </row>
    <row r="14" spans="1:10" x14ac:dyDescent="0.25">
      <c r="A14" s="20">
        <v>9</v>
      </c>
      <c r="B14" t="s">
        <v>171</v>
      </c>
      <c r="C14" s="1" t="s">
        <v>5</v>
      </c>
      <c r="D14" s="5" t="s">
        <v>196</v>
      </c>
      <c r="E14" s="5"/>
      <c r="F14" s="5"/>
      <c r="G14" s="5"/>
      <c r="H14" s="10"/>
      <c r="J14"/>
    </row>
    <row r="15" spans="1:10" x14ac:dyDescent="0.25">
      <c r="A15" s="20">
        <v>10</v>
      </c>
      <c r="B15" s="2" t="s">
        <v>178</v>
      </c>
      <c r="C15" s="30" t="s">
        <v>5</v>
      </c>
      <c r="D15" s="10"/>
      <c r="E15" s="10"/>
      <c r="F15" s="22"/>
      <c r="G15" s="22"/>
      <c r="H15" s="10"/>
      <c r="I15" s="2"/>
      <c r="J15"/>
    </row>
    <row r="16" spans="1:10" x14ac:dyDescent="0.25">
      <c r="A16" s="20"/>
      <c r="B16" s="66" t="s">
        <v>7</v>
      </c>
      <c r="C16" s="7"/>
      <c r="D16" s="97"/>
      <c r="E16" s="97"/>
      <c r="F16" s="100"/>
      <c r="G16" s="98"/>
      <c r="H16" s="9">
        <f>SUBTOTAL(109,Table14569121519[Exp''ed Payback])</f>
        <v>0</v>
      </c>
      <c r="I16" s="9"/>
      <c r="J16"/>
    </row>
    <row r="17" spans="10:10" x14ac:dyDescent="0.25">
      <c r="J17"/>
    </row>
    <row r="18" spans="10:10" x14ac:dyDescent="0.25">
      <c r="J18"/>
    </row>
    <row r="19" spans="10:10" x14ac:dyDescent="0.25">
      <c r="J19"/>
    </row>
    <row r="22" spans="10:10" x14ac:dyDescent="0.25">
      <c r="J22"/>
    </row>
    <row r="23" spans="10:10" x14ac:dyDescent="0.25">
      <c r="J23"/>
    </row>
    <row r="24" spans="10:10" x14ac:dyDescent="0.25">
      <c r="J24"/>
    </row>
    <row r="25" spans="10:10" x14ac:dyDescent="0.25">
      <c r="J25"/>
    </row>
    <row r="26" spans="10:10" x14ac:dyDescent="0.25">
      <c r="J26"/>
    </row>
    <row r="27" spans="10:10" x14ac:dyDescent="0.25">
      <c r="J27"/>
    </row>
    <row r="28" spans="10:10" x14ac:dyDescent="0.25">
      <c r="J28"/>
    </row>
    <row r="29" spans="10:10" x14ac:dyDescent="0.25">
      <c r="J29"/>
    </row>
    <row r="30" spans="10:10" x14ac:dyDescent="0.25">
      <c r="J30"/>
    </row>
    <row r="31" spans="10:10" x14ac:dyDescent="0.25">
      <c r="J31"/>
    </row>
    <row r="32" spans="10:10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</sheetData>
  <pageMargins left="0.65" right="0.7" top="0.48" bottom="0.48" header="0.3" footer="0.3"/>
  <pageSetup scale="72" fitToHeight="0" orientation="landscape" r:id="rId1"/>
  <headerFooter>
    <oddHeader>&amp;A</oddHeader>
    <oddFooter>&amp;CPrinted: &amp;D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85" zoomScaleNormal="85" workbookViewId="0">
      <selection activeCell="I9" sqref="I9"/>
    </sheetView>
  </sheetViews>
  <sheetFormatPr defaultRowHeight="15" x14ac:dyDescent="0.25"/>
  <cols>
    <col min="1" max="1" width="4.28515625" customWidth="1"/>
    <col min="2" max="2" width="39.28515625" customWidth="1"/>
    <col min="3" max="3" width="9.85546875" customWidth="1"/>
    <col min="4" max="4" width="11.140625" customWidth="1"/>
    <col min="5" max="5" width="10.7109375" customWidth="1"/>
    <col min="6" max="6" width="12.7109375" customWidth="1"/>
    <col min="7" max="7" width="14.28515625" customWidth="1"/>
    <col min="8" max="8" width="17.85546875" customWidth="1"/>
    <col min="9" max="9" width="27.5703125" customWidth="1"/>
    <col min="10" max="10" width="39" style="3" customWidth="1"/>
    <col min="11" max="11" width="25.140625" customWidth="1"/>
    <col min="12" max="12" width="15.42578125" customWidth="1"/>
    <col min="13" max="13" width="27" customWidth="1"/>
    <col min="14" max="14" width="15.5703125" customWidth="1"/>
    <col min="15" max="15" width="12.5703125" customWidth="1"/>
  </cols>
  <sheetData>
    <row r="1" spans="1:10" ht="26.25" x14ac:dyDescent="0.3">
      <c r="B1" s="42" t="s">
        <v>304</v>
      </c>
      <c r="C1" s="15"/>
      <c r="I1" t="s">
        <v>554</v>
      </c>
    </row>
    <row r="2" spans="1:10" ht="26.25" x14ac:dyDescent="0.3">
      <c r="B2" s="42"/>
      <c r="C2" s="15"/>
    </row>
    <row r="3" spans="1:10" ht="18.75" x14ac:dyDescent="0.3">
      <c r="B3" s="41" t="s">
        <v>214</v>
      </c>
      <c r="C3" s="43" t="s">
        <v>320</v>
      </c>
      <c r="D3" s="44"/>
      <c r="E3" s="44"/>
      <c r="F3" s="44" t="s">
        <v>253</v>
      </c>
      <c r="G3" s="44"/>
      <c r="H3" s="26"/>
    </row>
    <row r="4" spans="1:10" x14ac:dyDescent="0.25">
      <c r="A4" s="20" t="s">
        <v>385</v>
      </c>
      <c r="B4" s="4" t="s">
        <v>0</v>
      </c>
      <c r="C4" s="5" t="s">
        <v>1</v>
      </c>
      <c r="D4" s="19" t="s">
        <v>183</v>
      </c>
      <c r="E4" s="19" t="s">
        <v>184</v>
      </c>
      <c r="F4" s="19" t="s">
        <v>2</v>
      </c>
      <c r="G4" s="19" t="s">
        <v>389</v>
      </c>
      <c r="H4" s="19" t="s">
        <v>400</v>
      </c>
      <c r="I4" s="19" t="s">
        <v>209</v>
      </c>
      <c r="J4"/>
    </row>
    <row r="5" spans="1:10" s="1" customFormat="1" x14ac:dyDescent="0.25">
      <c r="A5" s="21"/>
      <c r="B5" s="30" t="s">
        <v>382</v>
      </c>
      <c r="C5" s="102"/>
      <c r="D5" s="94"/>
      <c r="E5" s="94"/>
      <c r="F5" s="94"/>
      <c r="G5" s="94"/>
      <c r="H5" s="94"/>
      <c r="I5" s="102"/>
    </row>
    <row r="6" spans="1:10" x14ac:dyDescent="0.25">
      <c r="A6" s="20">
        <v>1</v>
      </c>
      <c r="B6" t="s">
        <v>215</v>
      </c>
      <c r="C6" s="63" t="s">
        <v>240</v>
      </c>
      <c r="D6" s="57" t="s">
        <v>208</v>
      </c>
      <c r="E6" s="57" t="s">
        <v>573</v>
      </c>
      <c r="F6" s="57">
        <v>0</v>
      </c>
      <c r="G6" s="57"/>
      <c r="H6" s="58"/>
      <c r="I6" s="63"/>
      <c r="J6"/>
    </row>
    <row r="7" spans="1:10" x14ac:dyDescent="0.25">
      <c r="A7" s="20">
        <v>2</v>
      </c>
      <c r="B7" t="s">
        <v>216</v>
      </c>
      <c r="C7" s="63" t="s">
        <v>224</v>
      </c>
      <c r="D7" s="57" t="s">
        <v>208</v>
      </c>
      <c r="E7" s="57" t="s">
        <v>573</v>
      </c>
      <c r="F7" s="57">
        <v>0</v>
      </c>
      <c r="G7" s="57"/>
      <c r="H7" s="58"/>
      <c r="I7" s="56"/>
      <c r="J7"/>
    </row>
    <row r="8" spans="1:10" x14ac:dyDescent="0.25">
      <c r="A8" s="20">
        <v>3</v>
      </c>
      <c r="B8" t="s">
        <v>217</v>
      </c>
      <c r="C8" s="63" t="s">
        <v>224</v>
      </c>
      <c r="D8" s="57" t="s">
        <v>196</v>
      </c>
      <c r="E8" s="57" t="s">
        <v>573</v>
      </c>
      <c r="F8" s="57">
        <v>0</v>
      </c>
      <c r="G8" s="57"/>
      <c r="H8" s="58"/>
      <c r="I8" s="24" t="s">
        <v>575</v>
      </c>
      <c r="J8"/>
    </row>
    <row r="9" spans="1:10" x14ac:dyDescent="0.25">
      <c r="A9" s="20">
        <v>4</v>
      </c>
      <c r="B9" t="s">
        <v>44</v>
      </c>
      <c r="C9" s="63" t="s">
        <v>240</v>
      </c>
      <c r="D9" s="57" t="s">
        <v>196</v>
      </c>
      <c r="E9" s="57"/>
      <c r="F9" s="57">
        <v>0</v>
      </c>
      <c r="G9" s="57"/>
      <c r="H9" s="58"/>
      <c r="I9" s="56"/>
      <c r="J9"/>
    </row>
    <row r="10" spans="1:10" x14ac:dyDescent="0.25">
      <c r="A10" s="20">
        <v>5</v>
      </c>
      <c r="B10" t="s">
        <v>216</v>
      </c>
      <c r="C10" s="63" t="s">
        <v>240</v>
      </c>
      <c r="D10" s="57" t="s">
        <v>196</v>
      </c>
      <c r="E10" s="57"/>
      <c r="F10" s="57">
        <v>0</v>
      </c>
      <c r="G10" s="57"/>
      <c r="H10" s="58"/>
      <c r="I10" s="56"/>
      <c r="J10"/>
    </row>
    <row r="11" spans="1:10" x14ac:dyDescent="0.25">
      <c r="A11" s="20">
        <v>6</v>
      </c>
      <c r="B11" t="s">
        <v>218</v>
      </c>
      <c r="C11" s="63" t="s">
        <v>224</v>
      </c>
      <c r="D11" s="57" t="s">
        <v>196</v>
      </c>
      <c r="E11" s="57"/>
      <c r="F11" s="57"/>
      <c r="G11" s="57"/>
      <c r="H11" s="58"/>
      <c r="I11" s="56"/>
      <c r="J11"/>
    </row>
    <row r="12" spans="1:10" x14ac:dyDescent="0.25">
      <c r="A12" s="20"/>
      <c r="B12" s="3" t="s">
        <v>383</v>
      </c>
      <c r="C12" s="114"/>
      <c r="D12" s="112"/>
      <c r="E12" s="112"/>
      <c r="F12" s="112"/>
      <c r="G12" s="112"/>
      <c r="H12" s="113"/>
      <c r="I12" s="115"/>
      <c r="J12"/>
    </row>
    <row r="13" spans="1:10" x14ac:dyDescent="0.25">
      <c r="A13" s="20">
        <v>7</v>
      </c>
      <c r="B13" t="s">
        <v>219</v>
      </c>
      <c r="C13" s="63" t="s">
        <v>224</v>
      </c>
      <c r="D13" s="57" t="s">
        <v>241</v>
      </c>
      <c r="E13" s="57" t="s">
        <v>573</v>
      </c>
      <c r="F13" s="57" t="s">
        <v>242</v>
      </c>
      <c r="G13" s="57"/>
      <c r="H13" s="58"/>
      <c r="I13" s="56"/>
      <c r="J13"/>
    </row>
    <row r="14" spans="1:10" x14ac:dyDescent="0.25">
      <c r="A14" s="20">
        <v>8</v>
      </c>
      <c r="B14" t="s">
        <v>220</v>
      </c>
      <c r="C14" s="63" t="s">
        <v>240</v>
      </c>
      <c r="D14" s="57" t="s">
        <v>527</v>
      </c>
      <c r="E14" s="57"/>
      <c r="F14" s="57"/>
      <c r="G14" s="57"/>
      <c r="H14" s="58"/>
      <c r="I14" s="56"/>
      <c r="J14"/>
    </row>
    <row r="15" spans="1:10" x14ac:dyDescent="0.25">
      <c r="A15" s="20">
        <v>9</v>
      </c>
      <c r="B15" t="s">
        <v>221</v>
      </c>
      <c r="C15" s="63" t="s">
        <v>224</v>
      </c>
      <c r="D15" s="57" t="s">
        <v>230</v>
      </c>
      <c r="E15" s="57"/>
      <c r="F15" s="57"/>
      <c r="G15" s="57"/>
      <c r="H15" s="58"/>
      <c r="I15" s="56"/>
      <c r="J15"/>
    </row>
    <row r="16" spans="1:10" x14ac:dyDescent="0.25">
      <c r="A16" s="20">
        <v>10</v>
      </c>
      <c r="B16" t="s">
        <v>222</v>
      </c>
      <c r="C16" s="63" t="s">
        <v>224</v>
      </c>
      <c r="D16" s="57" t="s">
        <v>194</v>
      </c>
      <c r="E16" s="57"/>
      <c r="F16" s="57"/>
      <c r="G16" s="57"/>
      <c r="H16" s="58"/>
      <c r="I16" s="56"/>
      <c r="J16"/>
    </row>
    <row r="17" spans="1:10" x14ac:dyDescent="0.25">
      <c r="A17" s="20"/>
      <c r="B17" s="3" t="s">
        <v>398</v>
      </c>
      <c r="C17" s="114"/>
      <c r="D17" s="112"/>
      <c r="E17" s="112"/>
      <c r="F17" s="112"/>
      <c r="G17" s="112"/>
      <c r="H17" s="113"/>
      <c r="I17" s="115"/>
      <c r="J17"/>
    </row>
    <row r="18" spans="1:10" x14ac:dyDescent="0.25">
      <c r="A18" s="20">
        <v>11</v>
      </c>
      <c r="B18" t="s">
        <v>223</v>
      </c>
      <c r="C18" s="63" t="s">
        <v>224</v>
      </c>
      <c r="D18" s="57">
        <v>2017</v>
      </c>
      <c r="E18" s="57"/>
      <c r="F18" s="57"/>
      <c r="G18" s="57"/>
      <c r="H18" s="58"/>
      <c r="I18" s="56"/>
      <c r="J18"/>
    </row>
    <row r="19" spans="1:10" x14ac:dyDescent="0.25">
      <c r="A19" s="20">
        <v>12</v>
      </c>
      <c r="B19" t="s">
        <v>178</v>
      </c>
      <c r="C19" s="64" t="s">
        <v>224</v>
      </c>
      <c r="D19" s="58">
        <v>2017</v>
      </c>
      <c r="E19" s="58"/>
      <c r="F19" s="61"/>
      <c r="G19" s="61"/>
      <c r="H19" s="58"/>
      <c r="I19" s="65"/>
      <c r="J19"/>
    </row>
    <row r="20" spans="1:10" x14ac:dyDescent="0.25">
      <c r="B20" s="66" t="s">
        <v>7</v>
      </c>
      <c r="C20" s="7"/>
      <c r="D20" s="97"/>
      <c r="E20" s="97"/>
      <c r="F20" s="100"/>
      <c r="G20" s="98"/>
      <c r="H20" s="9">
        <f>SUBTOTAL(109,Table145691215192123[Exp''ed Payback])</f>
        <v>0</v>
      </c>
      <c r="I20" s="9"/>
      <c r="J20"/>
    </row>
    <row r="22" spans="1:10" x14ac:dyDescent="0.25">
      <c r="J22"/>
    </row>
    <row r="23" spans="1:10" x14ac:dyDescent="0.25">
      <c r="J23"/>
    </row>
    <row r="24" spans="1:10" x14ac:dyDescent="0.25">
      <c r="J24"/>
    </row>
    <row r="25" spans="1:10" x14ac:dyDescent="0.25">
      <c r="J25"/>
    </row>
    <row r="26" spans="1:10" x14ac:dyDescent="0.25">
      <c r="J26"/>
    </row>
    <row r="27" spans="1:10" x14ac:dyDescent="0.25">
      <c r="J27"/>
    </row>
    <row r="28" spans="1:10" x14ac:dyDescent="0.25">
      <c r="J28"/>
    </row>
    <row r="29" spans="1:10" x14ac:dyDescent="0.25">
      <c r="J29"/>
    </row>
    <row r="30" spans="1:10" x14ac:dyDescent="0.25">
      <c r="J30"/>
    </row>
    <row r="31" spans="1:10" x14ac:dyDescent="0.25">
      <c r="J31"/>
    </row>
    <row r="32" spans="1:10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</sheetData>
  <pageMargins left="0.7" right="0.7" top="0.75" bottom="0.75" header="0.3" footer="0.3"/>
  <pageSetup scale="71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I9" sqref="I9"/>
    </sheetView>
  </sheetViews>
  <sheetFormatPr defaultRowHeight="15" x14ac:dyDescent="0.25"/>
  <cols>
    <col min="1" max="1" width="5.7109375" customWidth="1"/>
    <col min="2" max="2" width="38" customWidth="1"/>
    <col min="4" max="4" width="12.28515625" customWidth="1"/>
    <col min="5" max="6" width="11" customWidth="1"/>
    <col min="7" max="7" width="12.7109375" customWidth="1"/>
    <col min="8" max="8" width="15.140625" customWidth="1"/>
    <col min="9" max="9" width="18.140625" customWidth="1"/>
    <col min="10" max="10" width="47.28515625" customWidth="1"/>
    <col min="11" max="11" width="12.5703125" customWidth="1"/>
  </cols>
  <sheetData>
    <row r="1" spans="1:10" ht="26.25" x14ac:dyDescent="0.25">
      <c r="B1" s="42" t="s">
        <v>304</v>
      </c>
      <c r="J1" s="3" t="s">
        <v>554</v>
      </c>
    </row>
    <row r="2" spans="1:10" ht="26.25" x14ac:dyDescent="0.25">
      <c r="B2" s="42"/>
    </row>
    <row r="3" spans="1:10" ht="18.75" x14ac:dyDescent="0.25">
      <c r="B3" s="41" t="s">
        <v>197</v>
      </c>
      <c r="C3" s="44" t="s">
        <v>317</v>
      </c>
      <c r="D3" s="44"/>
      <c r="E3" s="44"/>
      <c r="F3" s="44" t="s">
        <v>250</v>
      </c>
      <c r="G3" s="37"/>
      <c r="H3" s="37"/>
    </row>
    <row r="4" spans="1:10" ht="15" customHeight="1" x14ac:dyDescent="0.25">
      <c r="A4" s="20" t="s">
        <v>385</v>
      </c>
      <c r="B4" s="4" t="s">
        <v>0</v>
      </c>
      <c r="C4" s="5" t="s">
        <v>1</v>
      </c>
      <c r="D4" s="19" t="s">
        <v>399</v>
      </c>
      <c r="E4" s="19" t="s">
        <v>183</v>
      </c>
      <c r="F4" s="19" t="s">
        <v>184</v>
      </c>
      <c r="G4" s="19" t="s">
        <v>2</v>
      </c>
      <c r="H4" s="19" t="s">
        <v>389</v>
      </c>
      <c r="I4" s="19" t="s">
        <v>390</v>
      </c>
      <c r="J4" s="19" t="s">
        <v>209</v>
      </c>
    </row>
    <row r="5" spans="1:10" s="1" customFormat="1" ht="15" customHeight="1" x14ac:dyDescent="0.25">
      <c r="A5" s="20">
        <v>1</v>
      </c>
      <c r="B5" t="s">
        <v>172</v>
      </c>
      <c r="C5" s="63" t="s">
        <v>201</v>
      </c>
      <c r="D5" s="24"/>
      <c r="E5" s="57" t="s">
        <v>202</v>
      </c>
      <c r="F5" s="57"/>
      <c r="G5" s="57"/>
      <c r="H5" s="57"/>
      <c r="I5" s="58"/>
      <c r="J5" s="24" t="s">
        <v>368</v>
      </c>
    </row>
    <row r="6" spans="1:10" ht="15" customHeight="1" x14ac:dyDescent="0.25">
      <c r="A6" s="20">
        <v>2</v>
      </c>
      <c r="B6" t="s">
        <v>179</v>
      </c>
      <c r="C6" s="63" t="s">
        <v>201</v>
      </c>
      <c r="D6" s="24"/>
      <c r="E6" s="57" t="s">
        <v>196</v>
      </c>
      <c r="F6" s="57" t="s">
        <v>573</v>
      </c>
      <c r="G6" s="57"/>
      <c r="H6" s="57"/>
      <c r="I6" s="58"/>
      <c r="J6" s="75">
        <v>0.1</v>
      </c>
    </row>
    <row r="7" spans="1:10" ht="15" customHeight="1" x14ac:dyDescent="0.25">
      <c r="A7" s="20">
        <v>3</v>
      </c>
      <c r="B7" t="s">
        <v>85</v>
      </c>
      <c r="C7" s="63" t="s">
        <v>206</v>
      </c>
      <c r="D7" s="24"/>
      <c r="E7" s="57" t="s">
        <v>196</v>
      </c>
      <c r="F7" s="57"/>
      <c r="G7" s="57"/>
      <c r="H7" s="57"/>
      <c r="I7" s="58"/>
      <c r="J7" s="24" t="s">
        <v>576</v>
      </c>
    </row>
    <row r="8" spans="1:10" ht="15" customHeight="1" x14ac:dyDescent="0.25">
      <c r="A8" s="20">
        <v>4</v>
      </c>
      <c r="B8" t="s">
        <v>207</v>
      </c>
      <c r="C8" s="63" t="s">
        <v>201</v>
      </c>
      <c r="D8" s="24"/>
      <c r="E8" s="57" t="s">
        <v>208</v>
      </c>
      <c r="F8" s="57" t="s">
        <v>573</v>
      </c>
      <c r="G8" s="71">
        <v>245</v>
      </c>
      <c r="H8" s="57"/>
      <c r="I8" s="58"/>
      <c r="J8" s="24" t="s">
        <v>363</v>
      </c>
    </row>
    <row r="9" spans="1:10" ht="15" customHeight="1" x14ac:dyDescent="0.25">
      <c r="A9" s="20">
        <v>5</v>
      </c>
      <c r="B9" t="s">
        <v>203</v>
      </c>
      <c r="C9" s="63"/>
      <c r="D9" s="24"/>
      <c r="E9" s="57" t="s">
        <v>196</v>
      </c>
      <c r="F9" s="57"/>
      <c r="G9" s="57"/>
      <c r="H9" s="57"/>
      <c r="I9" s="58"/>
      <c r="J9" s="24" t="s">
        <v>189</v>
      </c>
    </row>
    <row r="10" spans="1:10" ht="15" customHeight="1" x14ac:dyDescent="0.25">
      <c r="A10" s="20">
        <v>6</v>
      </c>
      <c r="B10" s="73" t="s">
        <v>369</v>
      </c>
      <c r="C10" s="74" t="s">
        <v>201</v>
      </c>
      <c r="D10" s="24"/>
      <c r="E10" s="57" t="s">
        <v>194</v>
      </c>
      <c r="F10" s="57"/>
      <c r="G10" s="57">
        <v>0</v>
      </c>
      <c r="H10" s="57" t="s">
        <v>368</v>
      </c>
      <c r="I10" s="58" t="s">
        <v>368</v>
      </c>
      <c r="J10" s="72" t="s">
        <v>370</v>
      </c>
    </row>
    <row r="11" spans="1:10" ht="15" customHeight="1" x14ac:dyDescent="0.25">
      <c r="A11" s="20">
        <v>7</v>
      </c>
      <c r="B11" t="s">
        <v>204</v>
      </c>
      <c r="C11" s="63" t="s">
        <v>201</v>
      </c>
      <c r="D11" s="24"/>
      <c r="E11" s="57" t="s">
        <v>194</v>
      </c>
      <c r="F11" s="57" t="s">
        <v>196</v>
      </c>
      <c r="G11" s="57"/>
      <c r="H11" s="57"/>
      <c r="I11" s="58"/>
      <c r="J11" s="24"/>
    </row>
    <row r="12" spans="1:10" ht="15" customHeight="1" x14ac:dyDescent="0.25">
      <c r="A12" s="20">
        <v>8</v>
      </c>
      <c r="B12" s="73" t="s">
        <v>366</v>
      </c>
      <c r="C12" s="74"/>
      <c r="D12" s="24"/>
      <c r="E12" s="107" t="s">
        <v>205</v>
      </c>
      <c r="F12" s="107" t="s">
        <v>573</v>
      </c>
      <c r="G12" s="57">
        <v>1722.5</v>
      </c>
      <c r="H12" s="57"/>
      <c r="I12" s="58"/>
      <c r="J12" s="72" t="s">
        <v>364</v>
      </c>
    </row>
    <row r="13" spans="1:10" ht="15" customHeight="1" x14ac:dyDescent="0.25">
      <c r="A13" s="20">
        <v>9</v>
      </c>
      <c r="B13" t="s">
        <v>213</v>
      </c>
      <c r="C13" s="63" t="s">
        <v>206</v>
      </c>
      <c r="D13" s="24"/>
      <c r="E13" s="57" t="s">
        <v>194</v>
      </c>
      <c r="F13" s="57" t="s">
        <v>573</v>
      </c>
      <c r="G13" s="57"/>
      <c r="H13" s="57"/>
      <c r="I13" s="58"/>
      <c r="J13" s="24" t="s">
        <v>365</v>
      </c>
    </row>
    <row r="14" spans="1:10" ht="15" customHeight="1" x14ac:dyDescent="0.25">
      <c r="A14" s="20">
        <v>10</v>
      </c>
      <c r="B14" t="s">
        <v>20</v>
      </c>
      <c r="C14" s="63" t="s">
        <v>201</v>
      </c>
      <c r="D14" s="24"/>
      <c r="E14" s="57"/>
      <c r="F14" s="57" t="s">
        <v>196</v>
      </c>
      <c r="G14" s="57"/>
      <c r="H14" s="57"/>
      <c r="I14" s="58"/>
      <c r="J14" s="24" t="s">
        <v>210</v>
      </c>
    </row>
    <row r="15" spans="1:10" ht="15" customHeight="1" x14ac:dyDescent="0.25">
      <c r="A15" s="20">
        <v>11</v>
      </c>
      <c r="B15" s="73" t="s">
        <v>367</v>
      </c>
      <c r="C15" s="74" t="s">
        <v>201</v>
      </c>
      <c r="D15" s="24"/>
      <c r="E15" s="57" t="s">
        <v>196</v>
      </c>
      <c r="F15" s="57" t="s">
        <v>196</v>
      </c>
      <c r="G15" s="57"/>
      <c r="H15" s="57"/>
      <c r="I15" s="58"/>
      <c r="J15" s="76">
        <v>0.7</v>
      </c>
    </row>
    <row r="16" spans="1:10" ht="15" customHeight="1" x14ac:dyDescent="0.25">
      <c r="A16" s="20">
        <v>12</v>
      </c>
      <c r="B16" t="s">
        <v>198</v>
      </c>
      <c r="C16" s="63" t="s">
        <v>201</v>
      </c>
      <c r="D16" s="24"/>
      <c r="E16" s="57" t="s">
        <v>205</v>
      </c>
      <c r="F16" s="57" t="s">
        <v>196</v>
      </c>
      <c r="G16" s="57"/>
      <c r="H16" s="57"/>
      <c r="I16" s="58"/>
      <c r="J16" s="75">
        <v>0.85</v>
      </c>
    </row>
    <row r="17" spans="1:10" ht="15" customHeight="1" x14ac:dyDescent="0.25">
      <c r="A17" s="20">
        <v>13</v>
      </c>
      <c r="B17" t="s">
        <v>199</v>
      </c>
      <c r="C17" s="63" t="s">
        <v>206</v>
      </c>
      <c r="D17" s="24"/>
      <c r="E17" s="57" t="s">
        <v>195</v>
      </c>
      <c r="F17" s="57"/>
      <c r="G17" s="57"/>
      <c r="H17" s="57"/>
      <c r="I17" s="58"/>
      <c r="J17" s="24" t="s">
        <v>368</v>
      </c>
    </row>
    <row r="18" spans="1:10" ht="15" customHeight="1" x14ac:dyDescent="0.25">
      <c r="A18" s="20"/>
      <c r="B18" s="3" t="s">
        <v>398</v>
      </c>
      <c r="C18" s="114"/>
      <c r="D18" s="111"/>
      <c r="E18" s="112"/>
      <c r="F18" s="112"/>
      <c r="G18" s="112"/>
      <c r="H18" s="112"/>
      <c r="I18" s="113"/>
      <c r="J18" s="111"/>
    </row>
    <row r="19" spans="1:10" ht="15" customHeight="1" x14ac:dyDescent="0.25">
      <c r="A19" s="20">
        <v>14</v>
      </c>
      <c r="B19" t="s">
        <v>330</v>
      </c>
      <c r="C19" s="63"/>
      <c r="D19" s="24"/>
      <c r="E19" s="57"/>
      <c r="F19" s="57"/>
      <c r="G19" s="57"/>
      <c r="H19" s="57"/>
      <c r="I19" s="58"/>
      <c r="J19" s="24" t="s">
        <v>331</v>
      </c>
    </row>
    <row r="20" spans="1:10" ht="15" customHeight="1" x14ac:dyDescent="0.25">
      <c r="A20" s="20">
        <v>15</v>
      </c>
      <c r="B20" t="s">
        <v>200</v>
      </c>
      <c r="C20" s="63" t="s">
        <v>201</v>
      </c>
      <c r="D20" s="24"/>
      <c r="E20" s="57" t="s">
        <v>212</v>
      </c>
      <c r="F20" s="57"/>
      <c r="G20" s="57"/>
      <c r="H20" s="57"/>
      <c r="I20" s="58"/>
      <c r="J20" s="24" t="s">
        <v>211</v>
      </c>
    </row>
    <row r="21" spans="1:10" ht="15" customHeight="1" x14ac:dyDescent="0.25">
      <c r="A21" s="20">
        <v>16</v>
      </c>
      <c r="B21" s="77" t="s">
        <v>178</v>
      </c>
      <c r="C21" s="78" t="s">
        <v>201</v>
      </c>
      <c r="D21" s="24"/>
      <c r="E21" s="58"/>
      <c r="F21" s="58"/>
      <c r="G21" s="61"/>
      <c r="H21" s="61"/>
      <c r="I21" s="58"/>
      <c r="J21" s="79" t="s">
        <v>371</v>
      </c>
    </row>
    <row r="22" spans="1:10" ht="15" customHeight="1" x14ac:dyDescent="0.25">
      <c r="A22" s="20"/>
      <c r="B22" s="66" t="s">
        <v>7</v>
      </c>
      <c r="C22" s="60"/>
      <c r="D22" s="9"/>
      <c r="E22" s="108"/>
      <c r="F22" s="108"/>
      <c r="G22" s="109"/>
      <c r="H22" s="110"/>
      <c r="I22" s="62">
        <f>SUBTOTAL(109,Table14569121519212[Exp''ed Payback])</f>
        <v>0</v>
      </c>
      <c r="J22" s="9"/>
    </row>
    <row r="23" spans="1:10" ht="15" customHeight="1" x14ac:dyDescent="0.25"/>
  </sheetData>
  <pageMargins left="0.7" right="0.7" top="0.75" bottom="0.75" header="0.3" footer="0.3"/>
  <pageSetup scale="67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I1" sqref="I1"/>
    </sheetView>
  </sheetViews>
  <sheetFormatPr defaultRowHeight="15" x14ac:dyDescent="0.25"/>
  <cols>
    <col min="1" max="1" width="4.28515625" customWidth="1"/>
    <col min="2" max="2" width="38" customWidth="1"/>
    <col min="3" max="3" width="11" style="3" customWidth="1"/>
    <col min="4" max="4" width="12.42578125" customWidth="1"/>
    <col min="6" max="6" width="11.5703125" customWidth="1"/>
    <col min="7" max="7" width="16.5703125" customWidth="1"/>
    <col min="8" max="8" width="19.28515625" customWidth="1"/>
    <col min="9" max="9" width="20.28515625" customWidth="1"/>
    <col min="10" max="10" width="41.5703125" style="3" customWidth="1"/>
    <col min="11" max="11" width="25.140625" customWidth="1"/>
    <col min="12" max="12" width="15.42578125" customWidth="1"/>
    <col min="13" max="13" width="27" customWidth="1"/>
    <col min="14" max="14" width="15.5703125" customWidth="1"/>
    <col min="15" max="15" width="12.5703125" customWidth="1"/>
  </cols>
  <sheetData>
    <row r="1" spans="1:10" ht="26.25" x14ac:dyDescent="0.3">
      <c r="B1" s="42" t="s">
        <v>304</v>
      </c>
      <c r="C1" s="17"/>
      <c r="I1" t="s">
        <v>554</v>
      </c>
    </row>
    <row r="2" spans="1:10" ht="26.25" x14ac:dyDescent="0.3">
      <c r="B2" s="42"/>
      <c r="C2" s="17"/>
    </row>
    <row r="3" spans="1:10" ht="18.75" x14ac:dyDescent="0.25">
      <c r="B3" s="41" t="s">
        <v>180</v>
      </c>
      <c r="C3" s="47" t="s">
        <v>321</v>
      </c>
      <c r="D3" s="49"/>
      <c r="E3" s="49"/>
      <c r="F3" s="49" t="s">
        <v>255</v>
      </c>
      <c r="G3" s="49"/>
    </row>
    <row r="4" spans="1:10" x14ac:dyDescent="0.25">
      <c r="A4" s="21" t="s">
        <v>385</v>
      </c>
      <c r="B4" s="4" t="s">
        <v>0</v>
      </c>
      <c r="C4" s="5" t="s">
        <v>1</v>
      </c>
      <c r="D4" s="19" t="s">
        <v>183</v>
      </c>
      <c r="E4" s="19" t="s">
        <v>184</v>
      </c>
      <c r="F4" s="19" t="s">
        <v>2</v>
      </c>
      <c r="G4" s="19" t="s">
        <v>389</v>
      </c>
      <c r="H4" s="19" t="s">
        <v>400</v>
      </c>
      <c r="I4" s="19" t="s">
        <v>209</v>
      </c>
      <c r="J4"/>
    </row>
    <row r="5" spans="1:10" s="1" customFormat="1" x14ac:dyDescent="0.25">
      <c r="A5" s="21">
        <v>1</v>
      </c>
      <c r="B5" t="s">
        <v>9</v>
      </c>
      <c r="C5" s="63" t="s">
        <v>225</v>
      </c>
      <c r="D5" s="57" t="s">
        <v>196</v>
      </c>
      <c r="E5" s="57"/>
      <c r="F5" s="57"/>
      <c r="G5" s="57"/>
      <c r="H5" s="58"/>
      <c r="I5" s="55"/>
    </row>
    <row r="6" spans="1:10" x14ac:dyDescent="0.25">
      <c r="A6" s="21">
        <v>2</v>
      </c>
      <c r="B6" t="s">
        <v>172</v>
      </c>
      <c r="C6" s="63" t="s">
        <v>5</v>
      </c>
      <c r="D6" s="57" t="s">
        <v>196</v>
      </c>
      <c r="E6" s="57"/>
      <c r="F6" s="57"/>
      <c r="G6" s="57"/>
      <c r="H6" s="58"/>
      <c r="I6" s="55" t="s">
        <v>563</v>
      </c>
      <c r="J6"/>
    </row>
    <row r="7" spans="1:10" x14ac:dyDescent="0.25">
      <c r="A7" s="21">
        <v>3</v>
      </c>
      <c r="B7" t="s">
        <v>179</v>
      </c>
      <c r="C7" s="63" t="s">
        <v>5</v>
      </c>
      <c r="D7" s="57" t="s">
        <v>196</v>
      </c>
      <c r="E7" s="57"/>
      <c r="F7" s="57"/>
      <c r="G7" s="57"/>
      <c r="H7" s="58"/>
      <c r="I7" s="55"/>
      <c r="J7"/>
    </row>
    <row r="8" spans="1:10" x14ac:dyDescent="0.25">
      <c r="A8" s="21">
        <v>4</v>
      </c>
      <c r="B8" t="s">
        <v>85</v>
      </c>
      <c r="C8" s="63" t="s">
        <v>5</v>
      </c>
      <c r="D8" s="57" t="s">
        <v>196</v>
      </c>
      <c r="E8" s="57"/>
      <c r="F8" s="57"/>
      <c r="G8" s="57"/>
      <c r="H8" s="58"/>
      <c r="I8" s="55" t="s">
        <v>564</v>
      </c>
      <c r="J8"/>
    </row>
    <row r="9" spans="1:10" x14ac:dyDescent="0.25">
      <c r="A9" s="21">
        <v>5</v>
      </c>
      <c r="B9" t="s">
        <v>173</v>
      </c>
      <c r="C9" s="63" t="s">
        <v>5</v>
      </c>
      <c r="D9" s="57" t="s">
        <v>189</v>
      </c>
      <c r="E9" s="57" t="s">
        <v>553</v>
      </c>
      <c r="F9" s="57"/>
      <c r="G9" s="57"/>
      <c r="H9" s="58"/>
      <c r="I9" s="55"/>
      <c r="J9"/>
    </row>
    <row r="10" spans="1:10" x14ac:dyDescent="0.25">
      <c r="A10" s="21">
        <v>6</v>
      </c>
      <c r="B10" t="s">
        <v>174</v>
      </c>
      <c r="C10" s="63" t="s">
        <v>5</v>
      </c>
      <c r="D10" s="57" t="s">
        <v>189</v>
      </c>
      <c r="E10" s="57" t="s">
        <v>553</v>
      </c>
      <c r="F10" s="57"/>
      <c r="G10" s="57"/>
      <c r="H10" s="58"/>
      <c r="I10" s="55"/>
      <c r="J10"/>
    </row>
    <row r="11" spans="1:10" x14ac:dyDescent="0.25">
      <c r="A11" s="21">
        <v>7</v>
      </c>
      <c r="B11" t="s">
        <v>175</v>
      </c>
      <c r="C11" s="63" t="s">
        <v>5</v>
      </c>
      <c r="D11" s="57" t="s">
        <v>212</v>
      </c>
      <c r="E11" s="57"/>
      <c r="F11" s="57"/>
      <c r="G11" s="57"/>
      <c r="H11" s="58"/>
      <c r="I11" s="55"/>
      <c r="J11"/>
    </row>
    <row r="12" spans="1:10" x14ac:dyDescent="0.25">
      <c r="A12" s="21">
        <v>8</v>
      </c>
      <c r="B12" t="s">
        <v>176</v>
      </c>
      <c r="C12" s="63" t="s">
        <v>5</v>
      </c>
      <c r="D12" s="57" t="s">
        <v>226</v>
      </c>
      <c r="E12" s="57"/>
      <c r="F12" s="57"/>
      <c r="G12" s="57"/>
      <c r="H12" s="58"/>
      <c r="I12" s="55"/>
      <c r="J12"/>
    </row>
    <row r="13" spans="1:10" x14ac:dyDescent="0.25">
      <c r="A13" s="21"/>
      <c r="B13" s="3" t="s">
        <v>398</v>
      </c>
      <c r="C13" s="114"/>
      <c r="D13" s="112"/>
      <c r="E13" s="112"/>
      <c r="F13" s="112"/>
      <c r="G13" s="112"/>
      <c r="H13" s="113"/>
      <c r="I13" s="116"/>
      <c r="J13"/>
    </row>
    <row r="14" spans="1:10" x14ac:dyDescent="0.25">
      <c r="A14" s="21">
        <v>9</v>
      </c>
      <c r="B14" t="s">
        <v>178</v>
      </c>
      <c r="C14" s="63" t="s">
        <v>5</v>
      </c>
      <c r="D14" s="57" t="s">
        <v>196</v>
      </c>
      <c r="E14" s="57"/>
      <c r="F14" s="57"/>
      <c r="G14" s="57"/>
      <c r="H14" s="58"/>
      <c r="I14" s="55"/>
      <c r="J14"/>
    </row>
    <row r="15" spans="1:10" x14ac:dyDescent="0.25">
      <c r="A15" s="21">
        <v>10</v>
      </c>
      <c r="B15" t="s">
        <v>177</v>
      </c>
      <c r="C15" s="63" t="s">
        <v>5</v>
      </c>
      <c r="D15" s="57" t="s">
        <v>234</v>
      </c>
      <c r="E15" s="57"/>
      <c r="F15" s="57"/>
      <c r="G15" s="57"/>
      <c r="H15" s="58"/>
      <c r="I15" s="55" t="s">
        <v>227</v>
      </c>
      <c r="J15"/>
    </row>
    <row r="16" spans="1:10" x14ac:dyDescent="0.25">
      <c r="A16" s="21">
        <v>11</v>
      </c>
      <c r="B16" t="s">
        <v>102</v>
      </c>
      <c r="C16" s="63" t="s">
        <v>225</v>
      </c>
      <c r="D16" s="58" t="s">
        <v>196</v>
      </c>
      <c r="E16" s="58"/>
      <c r="F16" s="58"/>
      <c r="G16" s="58"/>
      <c r="H16" s="58"/>
      <c r="I16" s="55"/>
      <c r="J16"/>
    </row>
    <row r="17" spans="1:10" x14ac:dyDescent="0.25">
      <c r="A17" s="21"/>
      <c r="B17" s="66" t="s">
        <v>7</v>
      </c>
      <c r="C17" s="59"/>
      <c r="D17" s="108"/>
      <c r="E17" s="108"/>
      <c r="F17" s="109"/>
      <c r="G17" s="110"/>
      <c r="H17" s="62">
        <f>SUBTOTAL(109,Table1456912151921[Exp''ed Payback])</f>
        <v>0</v>
      </c>
      <c r="I17" s="9"/>
      <c r="J17"/>
    </row>
    <row r="18" spans="1:10" x14ac:dyDescent="0.25">
      <c r="J18"/>
    </row>
    <row r="19" spans="1:10" x14ac:dyDescent="0.25">
      <c r="J19"/>
    </row>
    <row r="20" spans="1:10" x14ac:dyDescent="0.25">
      <c r="J20"/>
    </row>
    <row r="23" spans="1:10" x14ac:dyDescent="0.25">
      <c r="J23"/>
    </row>
    <row r="24" spans="1:10" x14ac:dyDescent="0.25">
      <c r="J24"/>
    </row>
    <row r="25" spans="1:10" x14ac:dyDescent="0.25">
      <c r="J25"/>
    </row>
    <row r="26" spans="1:10" x14ac:dyDescent="0.25">
      <c r="J26"/>
    </row>
    <row r="27" spans="1:10" x14ac:dyDescent="0.25">
      <c r="J27"/>
    </row>
    <row r="28" spans="1:10" x14ac:dyDescent="0.25">
      <c r="J28"/>
    </row>
    <row r="29" spans="1:10" x14ac:dyDescent="0.25">
      <c r="J29"/>
    </row>
    <row r="30" spans="1:10" x14ac:dyDescent="0.25">
      <c r="J30"/>
    </row>
    <row r="31" spans="1:10" x14ac:dyDescent="0.25">
      <c r="J31"/>
    </row>
    <row r="32" spans="1:10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</sheetData>
  <pageMargins left="0.65" right="0.7" top="0.48" bottom="0.48" header="0.3" footer="0.3"/>
  <pageSetup scale="70" fitToHeight="0" orientation="landscape" r:id="rId1"/>
  <headerFooter>
    <oddHeader>&amp;A</oddHeader>
    <oddFooter>&amp;CPrinted: 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85" zoomScaleNormal="85" workbookViewId="0">
      <selection activeCell="B24" sqref="B24"/>
    </sheetView>
  </sheetViews>
  <sheetFormatPr defaultRowHeight="15" x14ac:dyDescent="0.25"/>
  <cols>
    <col min="1" max="1" width="34.140625" customWidth="1"/>
  </cols>
  <sheetData>
    <row r="1" spans="1:21" ht="18.75" x14ac:dyDescent="0.3">
      <c r="A1" s="45" t="s">
        <v>323</v>
      </c>
      <c r="S1" t="s">
        <v>554</v>
      </c>
    </row>
    <row r="2" spans="1:21" ht="15.75" x14ac:dyDescent="0.25">
      <c r="A2" s="46" t="s">
        <v>256</v>
      </c>
      <c r="B2" s="32" t="s">
        <v>197</v>
      </c>
      <c r="C2" s="32" t="s">
        <v>288</v>
      </c>
      <c r="D2" s="32" t="s">
        <v>289</v>
      </c>
      <c r="E2" s="32" t="s">
        <v>257</v>
      </c>
      <c r="F2" s="32" t="s">
        <v>214</v>
      </c>
      <c r="G2" s="32" t="s">
        <v>290</v>
      </c>
      <c r="H2" s="32" t="s">
        <v>3</v>
      </c>
      <c r="I2" s="33" t="s">
        <v>303</v>
      </c>
      <c r="J2" s="32" t="s">
        <v>92</v>
      </c>
      <c r="K2" s="34" t="s">
        <v>291</v>
      </c>
      <c r="L2" s="34" t="s">
        <v>292</v>
      </c>
      <c r="M2" s="34" t="s">
        <v>293</v>
      </c>
      <c r="N2" s="32" t="s">
        <v>302</v>
      </c>
      <c r="O2" s="32" t="s">
        <v>294</v>
      </c>
      <c r="P2" s="32" t="s">
        <v>295</v>
      </c>
      <c r="Q2" s="32" t="s">
        <v>296</v>
      </c>
      <c r="R2" s="32" t="s">
        <v>413</v>
      </c>
      <c r="S2" s="32" t="s">
        <v>43</v>
      </c>
      <c r="T2" s="33" t="s">
        <v>297</v>
      </c>
      <c r="U2" s="38" t="s">
        <v>452</v>
      </c>
    </row>
    <row r="3" spans="1:21" ht="15.75" x14ac:dyDescent="0.25">
      <c r="A3" s="27" t="s">
        <v>258</v>
      </c>
      <c r="B3" s="159"/>
      <c r="C3" s="159"/>
      <c r="D3" s="159"/>
      <c r="E3" s="159"/>
      <c r="F3" s="159"/>
      <c r="G3" s="159"/>
      <c r="H3" s="159"/>
      <c r="I3" s="160"/>
      <c r="J3" s="161"/>
      <c r="K3" s="174"/>
      <c r="L3" s="174"/>
      <c r="M3" s="161"/>
      <c r="N3" s="161"/>
      <c r="O3" s="174"/>
      <c r="P3" s="174"/>
      <c r="Q3" s="161"/>
      <c r="R3" s="174"/>
      <c r="S3" s="174"/>
      <c r="T3" s="175"/>
      <c r="U3" s="176"/>
    </row>
    <row r="4" spans="1:21" ht="15.75" x14ac:dyDescent="0.25">
      <c r="A4" s="28" t="s">
        <v>259</v>
      </c>
      <c r="B4" s="119" t="s">
        <v>196</v>
      </c>
      <c r="C4" s="51" t="s">
        <v>196</v>
      </c>
      <c r="D4" s="125" t="s">
        <v>196</v>
      </c>
      <c r="E4" s="125" t="s">
        <v>196</v>
      </c>
      <c r="F4" s="125" t="s">
        <v>196</v>
      </c>
      <c r="G4" s="132" t="s">
        <v>196</v>
      </c>
      <c r="H4" s="132" t="s">
        <v>196</v>
      </c>
      <c r="I4" s="133" t="s">
        <v>196</v>
      </c>
      <c r="J4" s="123" t="s">
        <v>196</v>
      </c>
      <c r="K4" s="132" t="s">
        <v>196</v>
      </c>
      <c r="L4" s="132" t="s">
        <v>196</v>
      </c>
      <c r="M4" s="123" t="s">
        <v>196</v>
      </c>
      <c r="N4" s="123" t="s">
        <v>196</v>
      </c>
      <c r="O4" s="132" t="s">
        <v>196</v>
      </c>
      <c r="P4" s="132" t="s">
        <v>196</v>
      </c>
      <c r="Q4" s="123" t="s">
        <v>196</v>
      </c>
      <c r="R4" s="51" t="s">
        <v>196</v>
      </c>
      <c r="S4" s="51" t="s">
        <v>196</v>
      </c>
      <c r="T4" s="52" t="s">
        <v>196</v>
      </c>
      <c r="U4" s="180">
        <f>COUNTIF(Table322[[#This Row],[Rifle]:[Bristol]],"x")/19</f>
        <v>1</v>
      </c>
    </row>
    <row r="5" spans="1:21" ht="15.75" x14ac:dyDescent="0.25">
      <c r="A5" s="28" t="s">
        <v>260</v>
      </c>
      <c r="B5" s="119" t="s">
        <v>196</v>
      </c>
      <c r="C5" s="51" t="s">
        <v>447</v>
      </c>
      <c r="D5" s="125" t="s">
        <v>196</v>
      </c>
      <c r="E5" s="125" t="s">
        <v>196</v>
      </c>
      <c r="F5" s="125" t="s">
        <v>196</v>
      </c>
      <c r="G5" s="132" t="s">
        <v>196</v>
      </c>
      <c r="H5" s="132" t="s">
        <v>196</v>
      </c>
      <c r="I5" s="133" t="s">
        <v>196</v>
      </c>
      <c r="J5" s="132">
        <v>2015</v>
      </c>
      <c r="K5" s="132" t="s">
        <v>196</v>
      </c>
      <c r="L5" s="132" t="s">
        <v>196</v>
      </c>
      <c r="M5" s="132" t="s">
        <v>447</v>
      </c>
      <c r="N5" s="132" t="s">
        <v>196</v>
      </c>
      <c r="O5" s="132" t="s">
        <v>447</v>
      </c>
      <c r="P5" s="132" t="s">
        <v>196</v>
      </c>
      <c r="Q5" s="132" t="s">
        <v>196</v>
      </c>
      <c r="R5" s="51" t="s">
        <v>196</v>
      </c>
      <c r="S5" s="51" t="s">
        <v>447</v>
      </c>
      <c r="T5" s="52" t="s">
        <v>196</v>
      </c>
      <c r="U5" s="180">
        <f>COUNTIF(Table322[[#This Row],[Rifle]:[Bristol]],"x")/19</f>
        <v>0.73684210526315785</v>
      </c>
    </row>
    <row r="6" spans="1:21" ht="15.75" x14ac:dyDescent="0.25">
      <c r="A6" s="28" t="s">
        <v>261</v>
      </c>
      <c r="B6" s="119" t="s">
        <v>196</v>
      </c>
      <c r="C6" s="51" t="s">
        <v>196</v>
      </c>
      <c r="D6" s="125" t="s">
        <v>196</v>
      </c>
      <c r="E6" s="125" t="s">
        <v>196</v>
      </c>
      <c r="F6" s="125" t="s">
        <v>196</v>
      </c>
      <c r="G6" s="132" t="s">
        <v>196</v>
      </c>
      <c r="H6" s="132" t="s">
        <v>196</v>
      </c>
      <c r="I6" s="133" t="s">
        <v>196</v>
      </c>
      <c r="J6" s="132" t="s">
        <v>196</v>
      </c>
      <c r="K6" s="132" t="s">
        <v>196</v>
      </c>
      <c r="L6" s="132" t="s">
        <v>196</v>
      </c>
      <c r="M6" s="132" t="s">
        <v>196</v>
      </c>
      <c r="N6" s="132" t="s">
        <v>196</v>
      </c>
      <c r="O6" s="132" t="s">
        <v>196</v>
      </c>
      <c r="P6" s="132" t="s">
        <v>196</v>
      </c>
      <c r="Q6" s="132" t="s">
        <v>196</v>
      </c>
      <c r="R6" s="51" t="s">
        <v>196</v>
      </c>
      <c r="S6" s="51" t="s">
        <v>196</v>
      </c>
      <c r="T6" s="52" t="s">
        <v>196</v>
      </c>
      <c r="U6" s="180">
        <f>COUNTIF(Table322[[#This Row],[Rifle]:[Bristol]],"x")/19</f>
        <v>1</v>
      </c>
    </row>
    <row r="7" spans="1:21" ht="15.75" x14ac:dyDescent="0.25">
      <c r="A7" s="28" t="s">
        <v>262</v>
      </c>
      <c r="B7" s="119" t="s">
        <v>196</v>
      </c>
      <c r="C7" s="51" t="s">
        <v>196</v>
      </c>
      <c r="D7" s="125" t="s">
        <v>196</v>
      </c>
      <c r="E7" s="125" t="s">
        <v>196</v>
      </c>
      <c r="F7" s="125" t="s">
        <v>196</v>
      </c>
      <c r="G7" s="132" t="s">
        <v>196</v>
      </c>
      <c r="H7" s="132" t="s">
        <v>196</v>
      </c>
      <c r="I7" s="133" t="s">
        <v>196</v>
      </c>
      <c r="J7" s="132" t="s">
        <v>196</v>
      </c>
      <c r="K7" s="132" t="s">
        <v>196</v>
      </c>
      <c r="L7" s="132" t="s">
        <v>196</v>
      </c>
      <c r="M7" s="132" t="s">
        <v>196</v>
      </c>
      <c r="N7" s="132" t="s">
        <v>196</v>
      </c>
      <c r="O7" s="132" t="s">
        <v>196</v>
      </c>
      <c r="P7" s="132" t="s">
        <v>196</v>
      </c>
      <c r="Q7" s="132" t="s">
        <v>196</v>
      </c>
      <c r="R7" s="51" t="s">
        <v>196</v>
      </c>
      <c r="S7" s="51" t="s">
        <v>196</v>
      </c>
      <c r="T7" s="52" t="s">
        <v>196</v>
      </c>
      <c r="U7" s="180">
        <f>COUNTIF(Table322[[#This Row],[Rifle]:[Bristol]],"x")/19</f>
        <v>1</v>
      </c>
    </row>
    <row r="8" spans="1:21" ht="15.75" x14ac:dyDescent="0.25">
      <c r="A8" s="28" t="s">
        <v>298</v>
      </c>
      <c r="B8" s="119" t="s">
        <v>196</v>
      </c>
      <c r="C8" s="51" t="s">
        <v>196</v>
      </c>
      <c r="D8" s="125"/>
      <c r="E8" s="125" t="s">
        <v>189</v>
      </c>
      <c r="F8" s="125"/>
      <c r="G8" s="132" t="s">
        <v>196</v>
      </c>
      <c r="H8" s="132" t="s">
        <v>196</v>
      </c>
      <c r="I8" s="133" t="s">
        <v>196</v>
      </c>
      <c r="J8" s="132">
        <v>2017</v>
      </c>
      <c r="K8" s="132">
        <v>2017</v>
      </c>
      <c r="L8" s="132">
        <v>2017</v>
      </c>
      <c r="M8" s="132">
        <v>2016</v>
      </c>
      <c r="N8" s="132">
        <v>2016</v>
      </c>
      <c r="O8" s="132">
        <v>2017</v>
      </c>
      <c r="P8" s="132">
        <v>2017</v>
      </c>
      <c r="Q8" s="132" t="s">
        <v>376</v>
      </c>
      <c r="R8" s="51">
        <v>2016</v>
      </c>
      <c r="S8" s="51">
        <v>2016</v>
      </c>
      <c r="T8" s="52" t="s">
        <v>196</v>
      </c>
      <c r="U8" s="180">
        <f>COUNTIF(Table322[[#This Row],[Rifle]:[Bristol]],"x")/19</f>
        <v>0.31578947368421051</v>
      </c>
    </row>
    <row r="9" spans="1:21" ht="15.75" x14ac:dyDescent="0.25">
      <c r="A9" s="28" t="s">
        <v>263</v>
      </c>
      <c r="B9" s="119"/>
      <c r="C9" s="51"/>
      <c r="D9" s="125"/>
      <c r="E9" s="125"/>
      <c r="F9" s="125" t="s">
        <v>189</v>
      </c>
      <c r="G9" s="158" t="s">
        <v>189</v>
      </c>
      <c r="H9" s="132" t="s">
        <v>196</v>
      </c>
      <c r="I9" s="133" t="s">
        <v>196</v>
      </c>
      <c r="J9" s="132" t="s">
        <v>189</v>
      </c>
      <c r="K9" s="132" t="s">
        <v>189</v>
      </c>
      <c r="L9" s="132" t="s">
        <v>189</v>
      </c>
      <c r="M9" s="132" t="s">
        <v>189</v>
      </c>
      <c r="N9" s="132"/>
      <c r="O9" s="132"/>
      <c r="P9" s="132"/>
      <c r="Q9" s="132"/>
      <c r="R9" s="51" t="s">
        <v>189</v>
      </c>
      <c r="S9" s="51" t="s">
        <v>189</v>
      </c>
      <c r="T9" s="52" t="s">
        <v>189</v>
      </c>
      <c r="U9" s="180">
        <f>COUNTIF(Table322[[#This Row],[Rifle]:[Bristol]],"x")/19</f>
        <v>0.10526315789473684</v>
      </c>
    </row>
    <row r="10" spans="1:21" ht="15.75" x14ac:dyDescent="0.25">
      <c r="A10" s="28" t="s">
        <v>264</v>
      </c>
      <c r="B10" s="119" t="s">
        <v>196</v>
      </c>
      <c r="C10" s="51"/>
      <c r="D10" s="125"/>
      <c r="E10" s="125"/>
      <c r="F10" s="125" t="s">
        <v>226</v>
      </c>
      <c r="G10" s="132" t="s">
        <v>189</v>
      </c>
      <c r="H10" s="132" t="s">
        <v>189</v>
      </c>
      <c r="I10" s="133" t="s">
        <v>189</v>
      </c>
      <c r="J10" s="132" t="s">
        <v>189</v>
      </c>
      <c r="K10" s="132" t="s">
        <v>189</v>
      </c>
      <c r="L10" s="132" t="s">
        <v>189</v>
      </c>
      <c r="M10" s="132" t="s">
        <v>189</v>
      </c>
      <c r="N10" s="132" t="s">
        <v>189</v>
      </c>
      <c r="O10" s="132" t="s">
        <v>189</v>
      </c>
      <c r="P10" s="132" t="s">
        <v>189</v>
      </c>
      <c r="Q10" s="132" t="s">
        <v>189</v>
      </c>
      <c r="R10" s="51" t="s">
        <v>189</v>
      </c>
      <c r="S10" s="51" t="s">
        <v>189</v>
      </c>
      <c r="T10" s="52" t="s">
        <v>196</v>
      </c>
      <c r="U10" s="180">
        <f>COUNTIF(Table322[[#This Row],[Rifle]:[Bristol]],"x")/19</f>
        <v>0.10526315789473684</v>
      </c>
    </row>
    <row r="11" spans="1:21" ht="15.75" x14ac:dyDescent="0.25">
      <c r="A11" s="28" t="s">
        <v>265</v>
      </c>
      <c r="B11" s="120" t="s">
        <v>196</v>
      </c>
      <c r="C11" s="51"/>
      <c r="D11" s="125"/>
      <c r="E11" s="125" t="s">
        <v>196</v>
      </c>
      <c r="F11" s="125" t="s">
        <v>196</v>
      </c>
      <c r="G11" s="132" t="s">
        <v>196</v>
      </c>
      <c r="H11" s="132" t="s">
        <v>196</v>
      </c>
      <c r="I11" s="133" t="s">
        <v>196</v>
      </c>
      <c r="J11" s="132">
        <v>2015</v>
      </c>
      <c r="K11" s="132">
        <v>2015</v>
      </c>
      <c r="L11" s="132">
        <v>2015</v>
      </c>
      <c r="M11" s="132">
        <v>2015</v>
      </c>
      <c r="N11" s="132">
        <v>2015</v>
      </c>
      <c r="O11" s="132">
        <v>2015</v>
      </c>
      <c r="P11" s="132">
        <v>2015</v>
      </c>
      <c r="Q11" s="132">
        <v>2015</v>
      </c>
      <c r="R11" s="51" t="s">
        <v>196</v>
      </c>
      <c r="S11" s="51" t="s">
        <v>196</v>
      </c>
      <c r="T11" s="52" t="s">
        <v>196</v>
      </c>
      <c r="U11" s="180">
        <f>COUNTIF(Table322[[#This Row],[Rifle]:[Bristol]],"x")/19</f>
        <v>0.47368421052631576</v>
      </c>
    </row>
    <row r="12" spans="1:21" ht="15.75" x14ac:dyDescent="0.25">
      <c r="A12" s="27" t="s">
        <v>266</v>
      </c>
      <c r="B12" s="159"/>
      <c r="C12" s="159"/>
      <c r="D12" s="159"/>
      <c r="E12" s="159"/>
      <c r="F12" s="159"/>
      <c r="G12" s="159"/>
      <c r="H12" s="159"/>
      <c r="I12" s="160"/>
      <c r="J12" s="161"/>
      <c r="K12" s="161"/>
      <c r="L12" s="161"/>
      <c r="M12" s="161"/>
      <c r="N12" s="159"/>
      <c r="O12" s="159"/>
      <c r="P12" s="159"/>
      <c r="Q12" s="159"/>
      <c r="R12" s="159"/>
      <c r="S12" s="159"/>
      <c r="T12" s="160"/>
      <c r="U12" s="180"/>
    </row>
    <row r="13" spans="1:21" ht="15.75" x14ac:dyDescent="0.25">
      <c r="A13" s="28" t="s">
        <v>267</v>
      </c>
      <c r="B13" s="162"/>
      <c r="C13" s="162"/>
      <c r="D13" s="162"/>
      <c r="E13" s="162"/>
      <c r="F13" s="162"/>
      <c r="G13" s="162"/>
      <c r="H13" s="162"/>
      <c r="I13" s="163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180"/>
    </row>
    <row r="14" spans="1:21" ht="15.75" x14ac:dyDescent="0.25">
      <c r="A14" s="29" t="s">
        <v>268</v>
      </c>
      <c r="B14" s="119" t="s">
        <v>196</v>
      </c>
      <c r="C14" s="51" t="s">
        <v>196</v>
      </c>
      <c r="D14" s="125">
        <v>2015</v>
      </c>
      <c r="E14" s="125">
        <v>2015</v>
      </c>
      <c r="F14" s="125">
        <v>2015</v>
      </c>
      <c r="G14" s="132" t="s">
        <v>196</v>
      </c>
      <c r="H14" s="132" t="s">
        <v>196</v>
      </c>
      <c r="I14" s="133" t="s">
        <v>410</v>
      </c>
      <c r="J14" s="132">
        <v>2015</v>
      </c>
      <c r="K14" s="132" t="s">
        <v>196</v>
      </c>
      <c r="L14" s="132" t="s">
        <v>196</v>
      </c>
      <c r="M14" s="132" t="s">
        <v>196</v>
      </c>
      <c r="N14" s="132">
        <v>2015</v>
      </c>
      <c r="O14" s="132">
        <v>2015</v>
      </c>
      <c r="P14" s="132">
        <v>2015</v>
      </c>
      <c r="Q14" s="132">
        <v>2015</v>
      </c>
      <c r="R14" s="51">
        <v>2015</v>
      </c>
      <c r="S14" s="51" t="s">
        <v>196</v>
      </c>
      <c r="T14" s="52">
        <v>2015</v>
      </c>
      <c r="U14" s="180">
        <f>COUNTIF(Table322[[#This Row],[Rifle]:[Bristol]],"x")/19</f>
        <v>0.42105263157894735</v>
      </c>
    </row>
    <row r="15" spans="1:21" ht="15.75" x14ac:dyDescent="0.25">
      <c r="A15" s="29" t="s">
        <v>269</v>
      </c>
      <c r="B15" s="119" t="s">
        <v>411</v>
      </c>
      <c r="C15" s="51">
        <v>2015</v>
      </c>
      <c r="D15" s="125"/>
      <c r="E15" s="125"/>
      <c r="F15" s="125" t="s">
        <v>196</v>
      </c>
      <c r="G15" s="132"/>
      <c r="H15" s="132"/>
      <c r="I15" s="133"/>
      <c r="J15" s="132">
        <v>2017</v>
      </c>
      <c r="K15" s="132">
        <v>2016</v>
      </c>
      <c r="L15" s="132">
        <v>2016</v>
      </c>
      <c r="M15" s="132">
        <v>2016</v>
      </c>
      <c r="N15" s="132">
        <v>2016</v>
      </c>
      <c r="O15" s="132">
        <v>2016</v>
      </c>
      <c r="P15" s="132">
        <v>2016</v>
      </c>
      <c r="Q15" s="132" t="s">
        <v>196</v>
      </c>
      <c r="R15" s="51">
        <v>2016</v>
      </c>
      <c r="S15" s="51">
        <v>2015</v>
      </c>
      <c r="T15" s="52">
        <v>2015</v>
      </c>
      <c r="U15" s="180">
        <f>COUNTIF(Table322[[#This Row],[Rifle]:[Bristol]],"x")/19</f>
        <v>0.10526315789473684</v>
      </c>
    </row>
    <row r="16" spans="1:21" ht="15.75" x14ac:dyDescent="0.25">
      <c r="A16" s="29" t="s">
        <v>270</v>
      </c>
      <c r="B16" s="119">
        <v>2016</v>
      </c>
      <c r="C16" s="51"/>
      <c r="D16" s="125"/>
      <c r="E16" s="125"/>
      <c r="F16" s="125" t="s">
        <v>189</v>
      </c>
      <c r="G16" s="132" t="s">
        <v>410</v>
      </c>
      <c r="H16" s="132" t="s">
        <v>555</v>
      </c>
      <c r="I16" s="133" t="s">
        <v>410</v>
      </c>
      <c r="J16" s="132">
        <v>2017</v>
      </c>
      <c r="K16" s="132">
        <v>2017</v>
      </c>
      <c r="L16" s="132">
        <v>2017</v>
      </c>
      <c r="M16" s="132">
        <v>2016</v>
      </c>
      <c r="N16" s="132">
        <v>2017</v>
      </c>
      <c r="O16" s="132">
        <v>2017</v>
      </c>
      <c r="P16" s="132">
        <v>2017</v>
      </c>
      <c r="Q16" s="132">
        <v>2017</v>
      </c>
      <c r="R16" s="51">
        <v>2017</v>
      </c>
      <c r="S16" s="51" t="s">
        <v>544</v>
      </c>
      <c r="T16" s="52">
        <v>2017</v>
      </c>
      <c r="U16" s="180">
        <f>COUNTIF(Table322[[#This Row],[Rifle]:[Bristol]],"x")/19</f>
        <v>0</v>
      </c>
    </row>
    <row r="17" spans="1:21" ht="15.75" x14ac:dyDescent="0.25">
      <c r="A17" s="29" t="s">
        <v>407</v>
      </c>
      <c r="B17" s="51" t="s">
        <v>196</v>
      </c>
      <c r="C17" s="51">
        <v>2015</v>
      </c>
      <c r="D17" s="125"/>
      <c r="E17" s="125"/>
      <c r="F17" s="125"/>
      <c r="G17" s="132" t="s">
        <v>196</v>
      </c>
      <c r="H17" s="132" t="s">
        <v>410</v>
      </c>
      <c r="I17" s="133" t="s">
        <v>196</v>
      </c>
      <c r="J17" s="132">
        <v>2016</v>
      </c>
      <c r="K17" s="132">
        <v>2016</v>
      </c>
      <c r="L17" s="132">
        <v>2016</v>
      </c>
      <c r="M17" s="132">
        <v>2016</v>
      </c>
      <c r="N17" s="124">
        <v>2015</v>
      </c>
      <c r="O17" s="124"/>
      <c r="P17" s="124"/>
      <c r="Q17" s="124"/>
      <c r="R17" s="51" t="s">
        <v>196</v>
      </c>
      <c r="S17" s="51" t="s">
        <v>196</v>
      </c>
      <c r="T17" s="52" t="s">
        <v>196</v>
      </c>
      <c r="U17" s="180">
        <f>COUNTIF(Table322[[#This Row],[Rifle]:[Bristol]],"x")/19</f>
        <v>0.31578947368421051</v>
      </c>
    </row>
    <row r="18" spans="1:21" ht="15.75" x14ac:dyDescent="0.25">
      <c r="A18" s="28" t="s">
        <v>448</v>
      </c>
      <c r="B18" s="121" t="s">
        <v>196</v>
      </c>
      <c r="C18" s="51"/>
      <c r="D18" s="125" t="s">
        <v>447</v>
      </c>
      <c r="E18" s="125" t="s">
        <v>447</v>
      </c>
      <c r="F18" s="125" t="s">
        <v>196</v>
      </c>
      <c r="G18" s="132" t="s">
        <v>196</v>
      </c>
      <c r="H18" s="132" t="s">
        <v>196</v>
      </c>
      <c r="I18" s="133" t="s">
        <v>196</v>
      </c>
      <c r="J18" s="132" t="s">
        <v>196</v>
      </c>
      <c r="K18" s="132" t="s">
        <v>196</v>
      </c>
      <c r="L18" s="132" t="s">
        <v>196</v>
      </c>
      <c r="M18" s="132" t="s">
        <v>196</v>
      </c>
      <c r="N18" s="132" t="s">
        <v>196</v>
      </c>
      <c r="O18" s="132" t="s">
        <v>196</v>
      </c>
      <c r="P18" s="132" t="s">
        <v>196</v>
      </c>
      <c r="Q18" s="132" t="s">
        <v>196</v>
      </c>
      <c r="R18" s="51" t="s">
        <v>196</v>
      </c>
      <c r="S18" s="51" t="s">
        <v>196</v>
      </c>
      <c r="T18" s="52" t="s">
        <v>196</v>
      </c>
      <c r="U18" s="180">
        <f>COUNTIF(Table322[[#This Row],[Rifle]:[Bristol]],"x")/19</f>
        <v>0.84210526315789469</v>
      </c>
    </row>
    <row r="19" spans="1:21" ht="15.75" x14ac:dyDescent="0.25">
      <c r="A19" s="28" t="s">
        <v>271</v>
      </c>
      <c r="B19" s="122" t="s">
        <v>196</v>
      </c>
      <c r="C19" s="51">
        <v>2015</v>
      </c>
      <c r="D19" s="125" t="s">
        <v>196</v>
      </c>
      <c r="E19" s="125" t="s">
        <v>196</v>
      </c>
      <c r="F19" s="125" t="s">
        <v>196</v>
      </c>
      <c r="G19" s="132" t="s">
        <v>196</v>
      </c>
      <c r="H19" s="132" t="s">
        <v>196</v>
      </c>
      <c r="I19" s="133" t="s">
        <v>196</v>
      </c>
      <c r="J19" s="132" t="s">
        <v>196</v>
      </c>
      <c r="K19" s="132" t="s">
        <v>196</v>
      </c>
      <c r="L19" s="132" t="s">
        <v>196</v>
      </c>
      <c r="M19" s="132" t="s">
        <v>196</v>
      </c>
      <c r="N19" s="132"/>
      <c r="O19" s="132"/>
      <c r="P19" s="132"/>
      <c r="Q19" s="132" t="s">
        <v>196</v>
      </c>
      <c r="R19" s="51" t="s">
        <v>196</v>
      </c>
      <c r="S19" s="51" t="s">
        <v>196</v>
      </c>
      <c r="T19" s="52" t="s">
        <v>196</v>
      </c>
      <c r="U19" s="180">
        <f>COUNTIF(Table322[[#This Row],[Rifle]:[Bristol]],"x")/19</f>
        <v>0.78947368421052633</v>
      </c>
    </row>
    <row r="20" spans="1:21" ht="15.75" x14ac:dyDescent="0.25">
      <c r="A20" s="28" t="s">
        <v>324</v>
      </c>
      <c r="B20" s="121" t="s">
        <v>196</v>
      </c>
      <c r="C20" s="51">
        <v>2015</v>
      </c>
      <c r="D20" s="125">
        <v>2016</v>
      </c>
      <c r="E20" s="125" t="s">
        <v>196</v>
      </c>
      <c r="F20" s="125" t="s">
        <v>196</v>
      </c>
      <c r="G20" s="132" t="s">
        <v>196</v>
      </c>
      <c r="H20" s="132" t="s">
        <v>196</v>
      </c>
      <c r="I20" s="133" t="s">
        <v>196</v>
      </c>
      <c r="J20" s="132" t="s">
        <v>196</v>
      </c>
      <c r="K20" s="132" t="s">
        <v>196</v>
      </c>
      <c r="L20" s="132" t="s">
        <v>196</v>
      </c>
      <c r="M20" s="132" t="s">
        <v>376</v>
      </c>
      <c r="N20" s="132" t="s">
        <v>196</v>
      </c>
      <c r="O20" s="132" t="s">
        <v>447</v>
      </c>
      <c r="P20" s="132" t="s">
        <v>447</v>
      </c>
      <c r="Q20" s="132" t="s">
        <v>447</v>
      </c>
      <c r="R20" s="51" t="s">
        <v>196</v>
      </c>
      <c r="S20" s="51" t="s">
        <v>196</v>
      </c>
      <c r="T20" s="52" t="s">
        <v>196</v>
      </c>
      <c r="U20" s="180">
        <f>COUNTIF(Table322[[#This Row],[Rifle]:[Bristol]],"x")/19</f>
        <v>0.68421052631578949</v>
      </c>
    </row>
    <row r="21" spans="1:21" ht="15.75" x14ac:dyDescent="0.25">
      <c r="A21" s="28" t="s">
        <v>325</v>
      </c>
      <c r="B21" s="121"/>
      <c r="C21" s="51"/>
      <c r="D21" s="125"/>
      <c r="E21" s="125"/>
      <c r="F21" s="125" t="s">
        <v>189</v>
      </c>
      <c r="G21" s="132" t="s">
        <v>189</v>
      </c>
      <c r="H21" s="132"/>
      <c r="I21" s="133"/>
      <c r="J21" s="132" t="s">
        <v>189</v>
      </c>
      <c r="K21" s="132" t="s">
        <v>189</v>
      </c>
      <c r="L21" s="132" t="s">
        <v>189</v>
      </c>
      <c r="M21" s="132" t="s">
        <v>189</v>
      </c>
      <c r="N21" s="132"/>
      <c r="O21" s="132"/>
      <c r="P21" s="132"/>
      <c r="Q21" s="132"/>
      <c r="R21" s="51" t="s">
        <v>196</v>
      </c>
      <c r="S21" s="51">
        <v>2016</v>
      </c>
      <c r="T21" s="52">
        <v>2016</v>
      </c>
      <c r="U21" s="180">
        <f>COUNTIF(Table322[[#This Row],[Rifle]:[Bristol]],"x")/19</f>
        <v>5.2631578947368418E-2</v>
      </c>
    </row>
    <row r="22" spans="1:21" ht="15.75" x14ac:dyDescent="0.25">
      <c r="A22" s="28" t="s">
        <v>272</v>
      </c>
      <c r="B22" s="121" t="s">
        <v>196</v>
      </c>
      <c r="C22" s="51" t="s">
        <v>196</v>
      </c>
      <c r="D22" s="125" t="s">
        <v>196</v>
      </c>
      <c r="E22" s="125" t="s">
        <v>196</v>
      </c>
      <c r="F22" s="125" t="s">
        <v>196</v>
      </c>
      <c r="G22" s="132" t="s">
        <v>196</v>
      </c>
      <c r="H22" s="132" t="s">
        <v>196</v>
      </c>
      <c r="I22" s="133" t="s">
        <v>196</v>
      </c>
      <c r="J22" s="132" t="s">
        <v>196</v>
      </c>
      <c r="K22" s="132" t="s">
        <v>196</v>
      </c>
      <c r="L22" s="132" t="s">
        <v>196</v>
      </c>
      <c r="M22" s="132" t="s">
        <v>196</v>
      </c>
      <c r="N22" s="124" t="s">
        <v>196</v>
      </c>
      <c r="O22" s="124" t="s">
        <v>196</v>
      </c>
      <c r="P22" s="124" t="s">
        <v>196</v>
      </c>
      <c r="Q22" s="124" t="s">
        <v>196</v>
      </c>
      <c r="R22" s="51" t="s">
        <v>196</v>
      </c>
      <c r="S22" s="51" t="s">
        <v>196</v>
      </c>
      <c r="T22" s="52" t="s">
        <v>196</v>
      </c>
      <c r="U22" s="180">
        <f>COUNTIF(Table322[[#This Row],[Rifle]:[Bristol]],"x")/19</f>
        <v>1</v>
      </c>
    </row>
    <row r="23" spans="1:21" ht="16.5" thickBot="1" x14ac:dyDescent="0.3">
      <c r="A23" s="28" t="s">
        <v>299</v>
      </c>
      <c r="B23" s="121" t="s">
        <v>196</v>
      </c>
      <c r="C23" s="51" t="s">
        <v>189</v>
      </c>
      <c r="D23" s="125" t="s">
        <v>196</v>
      </c>
      <c r="E23" s="125" t="s">
        <v>196</v>
      </c>
      <c r="F23" s="51"/>
      <c r="G23" s="132" t="s">
        <v>196</v>
      </c>
      <c r="H23" s="132" t="s">
        <v>189</v>
      </c>
      <c r="I23" s="133" t="s">
        <v>196</v>
      </c>
      <c r="J23" s="124">
        <v>2015</v>
      </c>
      <c r="K23" s="124"/>
      <c r="L23" s="124"/>
      <c r="M23" s="124">
        <v>2015</v>
      </c>
      <c r="N23" s="124" t="s">
        <v>189</v>
      </c>
      <c r="O23" s="124" t="s">
        <v>189</v>
      </c>
      <c r="P23" s="124" t="s">
        <v>447</v>
      </c>
      <c r="Q23" s="124" t="s">
        <v>447</v>
      </c>
      <c r="R23" s="53">
        <v>2015</v>
      </c>
      <c r="S23" s="53" t="s">
        <v>196</v>
      </c>
      <c r="T23" s="54" t="s">
        <v>196</v>
      </c>
      <c r="U23" s="180">
        <f>COUNTIF(Table322[[#This Row],[Rifle]:[Bristol]],"x")/19</f>
        <v>0.36842105263157893</v>
      </c>
    </row>
    <row r="24" spans="1:21" ht="15.75" x14ac:dyDescent="0.25">
      <c r="A24" s="39" t="s">
        <v>451</v>
      </c>
      <c r="B24" s="179">
        <f t="shared" ref="B24:T24" si="0">COUNTIF(B3:B23,"x")/18</f>
        <v>0.77777777777777779</v>
      </c>
      <c r="C24" s="179">
        <f>COUNTIF(C3:C23,"x")/17</f>
        <v>0.35294117647058826</v>
      </c>
      <c r="D24" s="179">
        <f>COUNTIF(D3:D23,"x")/17</f>
        <v>0.41176470588235292</v>
      </c>
      <c r="E24" s="179">
        <f>COUNTIF(E3:E23,"x")/17</f>
        <v>0.52941176470588236</v>
      </c>
      <c r="F24" s="179">
        <f t="shared" si="0"/>
        <v>0.55555555555555558</v>
      </c>
      <c r="G24" s="179">
        <f t="shared" si="0"/>
        <v>0.72222222222222221</v>
      </c>
      <c r="H24" s="179">
        <f t="shared" si="0"/>
        <v>0.66666666666666663</v>
      </c>
      <c r="I24" s="179">
        <f t="shared" si="0"/>
        <v>0.72222222222222221</v>
      </c>
      <c r="J24" s="179">
        <f t="shared" si="0"/>
        <v>0.3888888888888889</v>
      </c>
      <c r="K24" s="179">
        <f t="shared" si="0"/>
        <v>0.5</v>
      </c>
      <c r="L24" s="179">
        <f t="shared" si="0"/>
        <v>0.5</v>
      </c>
      <c r="M24" s="179">
        <f>COUNTIF(M3:M23,"x")/16</f>
        <v>0.4375</v>
      </c>
      <c r="N24" s="179">
        <f t="shared" si="0"/>
        <v>0.3888888888888889</v>
      </c>
      <c r="O24" s="179">
        <f>COUNTIF(O3:O23,"x")/16</f>
        <v>0.3125</v>
      </c>
      <c r="P24" s="179">
        <f>COUNTIF(P3:P23,"x")/16</f>
        <v>0.375</v>
      </c>
      <c r="Q24" s="179">
        <f>COUNTIF(Q3:Q23,"x")/15</f>
        <v>0.53333333333333333</v>
      </c>
      <c r="R24" s="179">
        <f t="shared" si="0"/>
        <v>0.61111111111111116</v>
      </c>
      <c r="S24" s="179">
        <f>COUNTIF(S3:S23,"x")/17</f>
        <v>0.6470588235294118</v>
      </c>
      <c r="T24" s="179">
        <f t="shared" si="0"/>
        <v>0.72222222222222221</v>
      </c>
      <c r="U24" s="181">
        <f>(SUBTOTAL(109,U3:U23)+SUBTOTAL(109,Table322[[#This Row],[Rifle]:[Bristol]]))/COUNT(U3:U23,Table322[[#This Row],[Rifle]:[Bristol]])</f>
        <v>0.52623931981517125</v>
      </c>
    </row>
    <row r="26" spans="1:21" x14ac:dyDescent="0.25">
      <c r="A26" t="s">
        <v>477</v>
      </c>
      <c r="Q26" s="35" t="s">
        <v>412</v>
      </c>
      <c r="S26" s="128"/>
    </row>
    <row r="27" spans="1:21" x14ac:dyDescent="0.25">
      <c r="Q27" s="35" t="s">
        <v>424</v>
      </c>
      <c r="S27" s="128"/>
    </row>
  </sheetData>
  <protectedRanges>
    <protectedRange sqref="B4:I11 B14:I23 N4:T11 N14:T23" name="Range1" securityDescriptor="O:WDG:WDD:(A;;CC;;;S-1-5-21-231970710-3883910713-1780078761-55188)"/>
    <protectedRange sqref="J4:M11 J14:M23" name="Range1_1" securityDescriptor="O:WDG:WDD:(A;;CC;;;S-1-5-21-231970710-3883910713-1780078761-55188)"/>
  </protectedRange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L4" sqref="L4"/>
    </sheetView>
  </sheetViews>
  <sheetFormatPr defaultRowHeight="15" x14ac:dyDescent="0.25"/>
  <cols>
    <col min="2" max="3" width="4.42578125" customWidth="1"/>
  </cols>
  <sheetData>
    <row r="2" spans="2:4" x14ac:dyDescent="0.25">
      <c r="B2" t="s">
        <v>395</v>
      </c>
    </row>
    <row r="3" spans="2:4" x14ac:dyDescent="0.25">
      <c r="C3" t="s">
        <v>394</v>
      </c>
    </row>
    <row r="4" spans="2:4" x14ac:dyDescent="0.25">
      <c r="C4" t="s">
        <v>326</v>
      </c>
    </row>
    <row r="5" spans="2:4" x14ac:dyDescent="0.25">
      <c r="C5" t="s">
        <v>392</v>
      </c>
    </row>
    <row r="6" spans="2:4" x14ac:dyDescent="0.25">
      <c r="B6" s="35" t="s">
        <v>189</v>
      </c>
      <c r="C6" t="s">
        <v>327</v>
      </c>
    </row>
    <row r="7" spans="2:4" x14ac:dyDescent="0.25">
      <c r="D7" t="s">
        <v>393</v>
      </c>
    </row>
    <row r="8" spans="2:4" x14ac:dyDescent="0.25">
      <c r="D8" t="s">
        <v>328</v>
      </c>
    </row>
    <row r="9" spans="2:4" x14ac:dyDescent="0.25">
      <c r="D9" t="s">
        <v>388</v>
      </c>
    </row>
    <row r="10" spans="2:4" x14ac:dyDescent="0.25">
      <c r="D10" t="s">
        <v>387</v>
      </c>
    </row>
    <row r="11" spans="2:4" x14ac:dyDescent="0.25">
      <c r="D11" t="s">
        <v>386</v>
      </c>
    </row>
    <row r="12" spans="2:4" x14ac:dyDescent="0.25">
      <c r="D12" t="s">
        <v>329</v>
      </c>
    </row>
    <row r="14" spans="2:4" x14ac:dyDescent="0.25">
      <c r="C14" t="s">
        <v>381</v>
      </c>
    </row>
    <row r="15" spans="2:4" x14ac:dyDescent="0.25">
      <c r="C15" t="s">
        <v>391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15" zoomScaleNormal="115" workbookViewId="0">
      <selection activeCell="C4" sqref="C4"/>
    </sheetView>
  </sheetViews>
  <sheetFormatPr defaultRowHeight="15" x14ac:dyDescent="0.25"/>
  <cols>
    <col min="1" max="1" width="3.42578125" style="128" customWidth="1"/>
    <col min="2" max="2" width="25" customWidth="1"/>
    <col min="3" max="3" width="13.5703125" customWidth="1"/>
    <col min="4" max="4" width="33.7109375" customWidth="1"/>
    <col min="5" max="5" width="23.140625" customWidth="1"/>
  </cols>
  <sheetData>
    <row r="1" spans="1:4" x14ac:dyDescent="0.25">
      <c r="B1" s="18" t="s">
        <v>429</v>
      </c>
    </row>
    <row r="2" spans="1:4" s="128" customFormat="1" x14ac:dyDescent="0.25">
      <c r="B2" s="18"/>
    </row>
    <row r="3" spans="1:4" s="128" customFormat="1" x14ac:dyDescent="0.25">
      <c r="B3" s="18" t="s">
        <v>472</v>
      </c>
    </row>
    <row r="4" spans="1:4" s="128" customFormat="1" x14ac:dyDescent="0.25">
      <c r="B4" s="18" t="s">
        <v>473</v>
      </c>
      <c r="C4" s="182"/>
    </row>
    <row r="5" spans="1:4" s="128" customFormat="1" x14ac:dyDescent="0.25">
      <c r="B5" s="18"/>
    </row>
    <row r="6" spans="1:4" ht="15.75" x14ac:dyDescent="0.25">
      <c r="B6" s="140" t="s">
        <v>435</v>
      </c>
      <c r="C6" s="143">
        <v>60000</v>
      </c>
      <c r="D6" s="147" t="s">
        <v>440</v>
      </c>
    </row>
    <row r="7" spans="1:4" x14ac:dyDescent="0.25">
      <c r="B7" s="131" t="s">
        <v>455</v>
      </c>
      <c r="C7" s="144">
        <v>750</v>
      </c>
      <c r="D7" s="147" t="s">
        <v>453</v>
      </c>
    </row>
    <row r="8" spans="1:4" x14ac:dyDescent="0.25">
      <c r="B8" s="131" t="s">
        <v>434</v>
      </c>
      <c r="C8" s="144"/>
      <c r="D8" s="147" t="s">
        <v>454</v>
      </c>
    </row>
    <row r="9" spans="1:4" x14ac:dyDescent="0.25">
      <c r="B9" s="131" t="s">
        <v>441</v>
      </c>
      <c r="C9" s="150"/>
      <c r="D9" s="156"/>
    </row>
    <row r="10" spans="1:4" x14ac:dyDescent="0.25">
      <c r="B10" s="131" t="s">
        <v>433</v>
      </c>
      <c r="C10" s="144"/>
      <c r="D10" s="156"/>
    </row>
    <row r="11" spans="1:4" x14ac:dyDescent="0.25">
      <c r="B11" s="131" t="s">
        <v>436</v>
      </c>
      <c r="C11" s="144"/>
      <c r="D11" s="155" t="s">
        <v>446</v>
      </c>
    </row>
    <row r="12" spans="1:4" ht="15" customHeight="1" x14ac:dyDescent="0.25">
      <c r="A12" s="148"/>
      <c r="B12" s="131" t="s">
        <v>431</v>
      </c>
      <c r="C12" s="153">
        <f>SUM(C7:C11)</f>
        <v>750</v>
      </c>
      <c r="D12" s="157"/>
    </row>
    <row r="13" spans="1:4" x14ac:dyDescent="0.25">
      <c r="B13" s="131" t="s">
        <v>432</v>
      </c>
      <c r="C13" s="142"/>
      <c r="D13" s="147" t="s">
        <v>444</v>
      </c>
    </row>
    <row r="15" spans="1:4" x14ac:dyDescent="0.25">
      <c r="B15" s="149"/>
      <c r="C15" s="145"/>
      <c r="D15" s="151"/>
    </row>
    <row r="16" spans="1:4" x14ac:dyDescent="0.25">
      <c r="B16" s="131" t="s">
        <v>430</v>
      </c>
      <c r="C16" s="153">
        <f>SUM(C12)</f>
        <v>750</v>
      </c>
      <c r="D16" s="152" t="s">
        <v>442</v>
      </c>
    </row>
    <row r="17" spans="2:4" x14ac:dyDescent="0.25">
      <c r="B17" s="131" t="s">
        <v>456</v>
      </c>
      <c r="C17" s="154">
        <f>SUM(C6)/C12</f>
        <v>80</v>
      </c>
      <c r="D17" s="152" t="s">
        <v>443</v>
      </c>
    </row>
    <row r="18" spans="2:4" x14ac:dyDescent="0.25">
      <c r="B18" s="131" t="s">
        <v>437</v>
      </c>
      <c r="C18" s="141">
        <f>C13*C17</f>
        <v>0</v>
      </c>
      <c r="D18" s="152" t="s">
        <v>445</v>
      </c>
    </row>
    <row r="19" spans="2:4" x14ac:dyDescent="0.25">
      <c r="B19" s="151"/>
      <c r="C19" s="151"/>
      <c r="D19" s="151"/>
    </row>
    <row r="20" spans="2:4" x14ac:dyDescent="0.25">
      <c r="B20" s="146" t="s">
        <v>438</v>
      </c>
    </row>
    <row r="21" spans="2:4" x14ac:dyDescent="0.25">
      <c r="B21" s="146" t="s">
        <v>439</v>
      </c>
    </row>
  </sheetData>
  <protectedRanges>
    <protectedRange sqref="C6:C11 C13" name="Range1" securityDescriptor="O:WDG:WDD:(A;;CC;;;S-1-5-21-231970710-3883910713-1780078761-55188)"/>
  </protectedRange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H8" sqref="H8"/>
    </sheetView>
  </sheetViews>
  <sheetFormatPr defaultRowHeight="15" x14ac:dyDescent="0.25"/>
  <cols>
    <col min="1" max="1" width="5.28515625" style="3" customWidth="1"/>
    <col min="2" max="2" width="36" customWidth="1"/>
    <col min="3" max="4" width="11" customWidth="1"/>
    <col min="5" max="5" width="10.5703125" customWidth="1"/>
    <col min="6" max="6" width="11.7109375" customWidth="1"/>
    <col min="7" max="7" width="15.85546875" customWidth="1"/>
    <col min="8" max="8" width="14.85546875" customWidth="1"/>
    <col min="9" max="9" width="38.140625" customWidth="1"/>
    <col min="10" max="10" width="32.42578125" customWidth="1"/>
    <col min="11" max="11" width="26.85546875" style="3" customWidth="1"/>
    <col min="12" max="12" width="25.140625" customWidth="1"/>
    <col min="13" max="13" width="18.140625" customWidth="1"/>
    <col min="14" max="14" width="27" customWidth="1"/>
    <col min="15" max="15" width="15.5703125" customWidth="1"/>
    <col min="16" max="16" width="12.5703125" customWidth="1"/>
  </cols>
  <sheetData>
    <row r="1" spans="1:11" ht="26.25" x14ac:dyDescent="0.25">
      <c r="B1" s="42" t="s">
        <v>304</v>
      </c>
      <c r="H1" t="s">
        <v>189</v>
      </c>
      <c r="I1" t="s">
        <v>554</v>
      </c>
      <c r="J1" t="s">
        <v>189</v>
      </c>
    </row>
    <row r="2" spans="1:11" ht="26.25" x14ac:dyDescent="0.25">
      <c r="B2" s="8"/>
    </row>
    <row r="3" spans="1:11" ht="18.75" x14ac:dyDescent="0.3">
      <c r="B3" s="40" t="s">
        <v>186</v>
      </c>
      <c r="C3" s="44" t="s">
        <v>352</v>
      </c>
      <c r="D3" s="44"/>
      <c r="E3" s="44"/>
      <c r="F3" s="44"/>
      <c r="G3" s="44" t="s">
        <v>353</v>
      </c>
      <c r="H3" s="37"/>
      <c r="I3" s="37"/>
    </row>
    <row r="4" spans="1:11" s="1" customFormat="1" x14ac:dyDescent="0.25">
      <c r="A4" s="21" t="s">
        <v>385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2</v>
      </c>
      <c r="G4" s="5" t="s">
        <v>389</v>
      </c>
      <c r="H4" s="5" t="s">
        <v>396</v>
      </c>
      <c r="I4" s="19" t="s">
        <v>397</v>
      </c>
    </row>
    <row r="5" spans="1:11" x14ac:dyDescent="0.25">
      <c r="A5" s="20">
        <v>1</v>
      </c>
      <c r="B5" s="14" t="s">
        <v>14</v>
      </c>
      <c r="C5" s="5" t="s">
        <v>185</v>
      </c>
      <c r="D5" s="5">
        <v>2015</v>
      </c>
      <c r="E5" s="5"/>
      <c r="F5" s="5"/>
      <c r="G5" s="5"/>
      <c r="H5" s="5"/>
      <c r="I5" s="270" t="s">
        <v>545</v>
      </c>
      <c r="K5"/>
    </row>
    <row r="6" spans="1:11" x14ac:dyDescent="0.25">
      <c r="A6" s="20">
        <v>2</v>
      </c>
      <c r="B6" s="14" t="s">
        <v>17</v>
      </c>
      <c r="C6" s="5" t="s">
        <v>185</v>
      </c>
      <c r="D6" s="5">
        <v>2015</v>
      </c>
      <c r="E6" s="5"/>
      <c r="F6" s="5"/>
      <c r="G6" s="5"/>
      <c r="H6" s="5"/>
      <c r="I6" s="270" t="s">
        <v>546</v>
      </c>
      <c r="K6"/>
    </row>
    <row r="7" spans="1:11" x14ac:dyDescent="0.25">
      <c r="A7" s="20">
        <v>3</v>
      </c>
      <c r="B7" s="13" t="s">
        <v>357</v>
      </c>
      <c r="C7" s="5" t="s">
        <v>185</v>
      </c>
      <c r="D7" s="5" t="s">
        <v>194</v>
      </c>
      <c r="E7" s="5" t="s">
        <v>402</v>
      </c>
      <c r="F7" s="117">
        <v>66681</v>
      </c>
      <c r="G7" s="5"/>
      <c r="H7" s="5"/>
      <c r="I7" s="270" t="s">
        <v>403</v>
      </c>
      <c r="K7"/>
    </row>
    <row r="8" spans="1:11" x14ac:dyDescent="0.25">
      <c r="A8" s="20">
        <v>4</v>
      </c>
      <c r="B8" s="13" t="s">
        <v>11</v>
      </c>
      <c r="C8" s="5" t="s">
        <v>185</v>
      </c>
      <c r="D8" s="5" t="s">
        <v>196</v>
      </c>
      <c r="E8" s="5"/>
      <c r="F8" s="5"/>
      <c r="G8" s="5"/>
      <c r="H8" s="5"/>
      <c r="I8" s="270"/>
      <c r="K8"/>
    </row>
    <row r="9" spans="1:11" x14ac:dyDescent="0.25">
      <c r="A9" s="20">
        <v>5</v>
      </c>
      <c r="B9" s="13" t="s">
        <v>354</v>
      </c>
      <c r="C9" s="5" t="s">
        <v>185</v>
      </c>
      <c r="D9" s="5">
        <v>2015</v>
      </c>
      <c r="E9" s="5"/>
      <c r="F9" s="5"/>
      <c r="G9" s="5"/>
      <c r="H9" s="5"/>
      <c r="I9" s="270"/>
      <c r="K9"/>
    </row>
    <row r="10" spans="1:11" x14ac:dyDescent="0.25">
      <c r="A10" s="20">
        <v>6</v>
      </c>
      <c r="B10" s="14" t="s">
        <v>16</v>
      </c>
      <c r="C10" s="5" t="s">
        <v>185</v>
      </c>
      <c r="D10" s="5" t="s">
        <v>547</v>
      </c>
      <c r="E10" s="5"/>
      <c r="F10" s="5"/>
      <c r="G10" s="5"/>
      <c r="H10" s="5"/>
      <c r="I10" s="270" t="s">
        <v>549</v>
      </c>
      <c r="K10"/>
    </row>
    <row r="11" spans="1:11" x14ac:dyDescent="0.25">
      <c r="A11" s="20">
        <v>7</v>
      </c>
      <c r="B11" s="14" t="s">
        <v>15</v>
      </c>
      <c r="C11" s="5" t="s">
        <v>185</v>
      </c>
      <c r="D11" s="5" t="s">
        <v>196</v>
      </c>
      <c r="E11" s="5"/>
      <c r="F11" s="5"/>
      <c r="G11" s="5"/>
      <c r="H11" s="5"/>
      <c r="I11" s="270"/>
      <c r="K11"/>
    </row>
    <row r="12" spans="1:11" x14ac:dyDescent="0.25">
      <c r="A12" s="20">
        <v>8</v>
      </c>
      <c r="B12" s="13" t="s">
        <v>12</v>
      </c>
      <c r="C12" s="5" t="s">
        <v>185</v>
      </c>
      <c r="D12" s="5" t="s">
        <v>196</v>
      </c>
      <c r="E12" s="5"/>
      <c r="F12" s="5"/>
      <c r="G12" s="5"/>
      <c r="H12" s="5"/>
      <c r="I12" s="270"/>
      <c r="K12"/>
    </row>
    <row r="13" spans="1:11" x14ac:dyDescent="0.25">
      <c r="A13" s="20">
        <v>9</v>
      </c>
      <c r="B13" s="14" t="s">
        <v>406</v>
      </c>
      <c r="C13" s="5" t="s">
        <v>356</v>
      </c>
      <c r="D13" s="10" t="s">
        <v>196</v>
      </c>
      <c r="E13" s="10"/>
      <c r="F13" s="10"/>
      <c r="G13" s="10"/>
      <c r="H13" s="10"/>
      <c r="I13" s="270"/>
      <c r="K13"/>
    </row>
    <row r="14" spans="1:11" x14ac:dyDescent="0.25">
      <c r="A14" s="20">
        <v>0</v>
      </c>
      <c r="B14" s="13" t="s">
        <v>358</v>
      </c>
      <c r="C14" s="5" t="s">
        <v>356</v>
      </c>
      <c r="D14" s="10" t="s">
        <v>196</v>
      </c>
      <c r="E14" s="10" t="s">
        <v>359</v>
      </c>
      <c r="F14" s="10"/>
      <c r="G14" s="10"/>
      <c r="H14" s="10"/>
      <c r="I14" s="270"/>
      <c r="K14"/>
    </row>
    <row r="15" spans="1:11" x14ac:dyDescent="0.25">
      <c r="A15" s="20">
        <v>10</v>
      </c>
      <c r="B15" s="13" t="s">
        <v>271</v>
      </c>
      <c r="C15" s="5" t="s">
        <v>185</v>
      </c>
      <c r="D15" s="10" t="s">
        <v>547</v>
      </c>
      <c r="E15" s="10"/>
      <c r="F15" s="10"/>
      <c r="G15" s="10"/>
      <c r="H15" s="10"/>
      <c r="I15" s="270"/>
      <c r="K15"/>
    </row>
    <row r="16" spans="1:11" x14ac:dyDescent="0.25">
      <c r="A16" s="20"/>
      <c r="B16" s="31" t="s">
        <v>384</v>
      </c>
      <c r="C16" s="93"/>
      <c r="D16" s="94"/>
      <c r="E16" s="94"/>
      <c r="F16" s="94"/>
      <c r="G16" s="94"/>
      <c r="H16" s="94"/>
      <c r="I16" s="273"/>
      <c r="K16"/>
    </row>
    <row r="17" spans="1:11" x14ac:dyDescent="0.25">
      <c r="A17" s="20">
        <v>11</v>
      </c>
      <c r="B17" s="14" t="s">
        <v>13</v>
      </c>
      <c r="C17" s="5" t="s">
        <v>185</v>
      </c>
      <c r="D17" s="10" t="s">
        <v>196</v>
      </c>
      <c r="E17" s="10"/>
      <c r="F17" s="10"/>
      <c r="G17" s="10"/>
      <c r="H17" s="10"/>
      <c r="I17" s="270"/>
      <c r="K17"/>
    </row>
    <row r="18" spans="1:11" x14ac:dyDescent="0.25">
      <c r="A18" s="20">
        <v>12</v>
      </c>
      <c r="B18" s="13" t="s">
        <v>355</v>
      </c>
      <c r="C18" s="5" t="s">
        <v>185</v>
      </c>
      <c r="D18" s="10" t="s">
        <v>196</v>
      </c>
      <c r="E18" s="10"/>
      <c r="F18" s="10"/>
      <c r="G18" s="10"/>
      <c r="H18" s="10"/>
      <c r="I18" s="270"/>
      <c r="K18"/>
    </row>
    <row r="19" spans="1:11" x14ac:dyDescent="0.25">
      <c r="A19" s="20">
        <v>13</v>
      </c>
      <c r="B19" s="14" t="s">
        <v>408</v>
      </c>
      <c r="C19" s="5" t="s">
        <v>185</v>
      </c>
      <c r="D19" s="10" t="s">
        <v>196</v>
      </c>
      <c r="E19" s="10"/>
      <c r="F19" s="10"/>
      <c r="G19" s="10"/>
      <c r="H19" s="10"/>
      <c r="I19" s="270"/>
      <c r="K19"/>
    </row>
    <row r="20" spans="1:11" x14ac:dyDescent="0.25">
      <c r="A20" s="20">
        <v>14</v>
      </c>
      <c r="B20" s="13" t="s">
        <v>409</v>
      </c>
      <c r="C20" s="5" t="s">
        <v>185</v>
      </c>
      <c r="D20" s="10" t="s">
        <v>189</v>
      </c>
      <c r="E20" s="10" t="s">
        <v>548</v>
      </c>
      <c r="F20" s="10"/>
      <c r="G20" s="10"/>
      <c r="H20" s="10"/>
      <c r="I20" s="270" t="s">
        <v>550</v>
      </c>
      <c r="K20"/>
    </row>
    <row r="21" spans="1:11" x14ac:dyDescent="0.25">
      <c r="A21" s="20"/>
      <c r="B21" s="66" t="s">
        <v>7</v>
      </c>
      <c r="C21" s="7"/>
      <c r="D21" s="7"/>
      <c r="E21" s="7"/>
      <c r="F21" s="6"/>
      <c r="G21" s="130"/>
      <c r="H21" s="7"/>
      <c r="I21" s="271"/>
      <c r="K21"/>
    </row>
    <row r="22" spans="1:11" x14ac:dyDescent="0.25">
      <c r="A22"/>
      <c r="K22"/>
    </row>
    <row r="24" spans="1:11" x14ac:dyDescent="0.25">
      <c r="K24"/>
    </row>
    <row r="25" spans="1:11" x14ac:dyDescent="0.25">
      <c r="B25" s="2"/>
      <c r="K25"/>
    </row>
  </sheetData>
  <pageMargins left="0.65" right="0.7" top="0.48" bottom="0.48" header="0.3" footer="0.3"/>
  <pageSetup scale="75" fitToHeight="0" orientation="landscape" r:id="rId1"/>
  <headerFooter>
    <oddHeader>&amp;A</oddHeader>
    <oddFooter>&amp;CPrinted: &amp;D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zoomScaleNormal="100" workbookViewId="0">
      <selection activeCell="F67" sqref="F67"/>
    </sheetView>
  </sheetViews>
  <sheetFormatPr defaultRowHeight="15" x14ac:dyDescent="0.25"/>
  <cols>
    <col min="1" max="1" width="5.7109375" customWidth="1"/>
    <col min="2" max="2" width="38" customWidth="1"/>
    <col min="3" max="3" width="11" customWidth="1"/>
    <col min="4" max="4" width="11.85546875" customWidth="1"/>
    <col min="6" max="6" width="13.140625" customWidth="1"/>
    <col min="7" max="7" width="15.28515625" customWidth="1"/>
    <col min="8" max="8" width="15.140625" customWidth="1"/>
    <col min="9" max="9" width="34.28515625" style="3" customWidth="1"/>
    <col min="10" max="10" width="24.42578125" customWidth="1"/>
    <col min="11" max="11" width="14.42578125" customWidth="1"/>
    <col min="12" max="12" width="15.5703125" customWidth="1"/>
    <col min="13" max="13" width="12.5703125" customWidth="1"/>
  </cols>
  <sheetData>
    <row r="1" spans="1:9" ht="26.25" x14ac:dyDescent="0.3">
      <c r="A1" s="259"/>
      <c r="B1" s="266" t="s">
        <v>304</v>
      </c>
      <c r="C1" s="260"/>
      <c r="D1" s="259"/>
      <c r="E1" s="259"/>
      <c r="F1" s="259"/>
      <c r="G1" s="259"/>
      <c r="H1" s="259"/>
      <c r="I1" s="259" t="s">
        <v>543</v>
      </c>
    </row>
    <row r="2" spans="1:9" ht="26.25" x14ac:dyDescent="0.3">
      <c r="A2" s="259"/>
      <c r="B2" s="266"/>
      <c r="C2" s="260"/>
      <c r="D2" s="259"/>
      <c r="E2" s="259"/>
      <c r="F2" s="259"/>
      <c r="G2" s="259"/>
      <c r="H2" s="259"/>
      <c r="I2" s="259"/>
    </row>
    <row r="3" spans="1:9" ht="18.75" x14ac:dyDescent="0.25">
      <c r="A3" s="259"/>
      <c r="B3" s="265" t="s">
        <v>27</v>
      </c>
      <c r="C3" s="267" t="s">
        <v>305</v>
      </c>
      <c r="D3" s="263"/>
      <c r="E3" s="263"/>
      <c r="F3" s="268" t="s">
        <v>243</v>
      </c>
      <c r="G3" s="263"/>
      <c r="H3" s="263"/>
      <c r="I3" s="269"/>
    </row>
    <row r="4" spans="1:9" x14ac:dyDescent="0.25">
      <c r="A4" s="261" t="s">
        <v>385</v>
      </c>
      <c r="B4" s="262" t="s">
        <v>0</v>
      </c>
      <c r="C4" s="262" t="s">
        <v>1</v>
      </c>
      <c r="D4" s="262" t="s">
        <v>183</v>
      </c>
      <c r="E4" s="262" t="s">
        <v>184</v>
      </c>
      <c r="F4" s="262" t="s">
        <v>2</v>
      </c>
      <c r="G4" s="262" t="s">
        <v>389</v>
      </c>
      <c r="H4" s="262" t="s">
        <v>400</v>
      </c>
      <c r="I4" s="262" t="s">
        <v>209</v>
      </c>
    </row>
    <row r="5" spans="1:9" s="1" customFormat="1" x14ac:dyDescent="0.25">
      <c r="A5" s="261">
        <v>1</v>
      </c>
      <c r="B5" s="276" t="s">
        <v>32</v>
      </c>
      <c r="C5" s="262" t="s">
        <v>6</v>
      </c>
      <c r="D5" s="262" t="s">
        <v>196</v>
      </c>
      <c r="E5" s="262" t="s">
        <v>196</v>
      </c>
      <c r="F5" s="277">
        <v>336.48</v>
      </c>
      <c r="G5" s="262" t="s">
        <v>418</v>
      </c>
      <c r="H5" s="262"/>
      <c r="I5" s="262" t="s">
        <v>419</v>
      </c>
    </row>
    <row r="6" spans="1:9" x14ac:dyDescent="0.25">
      <c r="A6" s="261">
        <v>2</v>
      </c>
      <c r="B6" s="276" t="s">
        <v>31</v>
      </c>
      <c r="C6" s="262" t="s">
        <v>6</v>
      </c>
      <c r="D6" s="262"/>
      <c r="E6" s="261"/>
      <c r="F6" s="278">
        <v>6500</v>
      </c>
      <c r="G6" s="262"/>
      <c r="H6" s="262"/>
      <c r="I6" s="275" t="s">
        <v>528</v>
      </c>
    </row>
    <row r="7" spans="1:9" x14ac:dyDescent="0.25">
      <c r="A7" s="261">
        <v>3</v>
      </c>
      <c r="B7" s="276" t="s">
        <v>28</v>
      </c>
      <c r="C7" s="262" t="s">
        <v>6</v>
      </c>
      <c r="D7" s="262"/>
      <c r="E7" s="261"/>
      <c r="F7" s="262"/>
      <c r="G7" s="262"/>
      <c r="H7" s="262"/>
      <c r="I7" s="275">
        <v>2015</v>
      </c>
    </row>
    <row r="8" spans="1:9" x14ac:dyDescent="0.25">
      <c r="A8" s="261">
        <v>4</v>
      </c>
      <c r="B8" s="276" t="s">
        <v>29</v>
      </c>
      <c r="C8" s="262" t="s">
        <v>6</v>
      </c>
      <c r="D8" s="262"/>
      <c r="E8" s="261"/>
      <c r="F8" s="262"/>
      <c r="G8" s="262"/>
      <c r="H8" s="262"/>
      <c r="I8" s="275"/>
    </row>
    <row r="9" spans="1:9" x14ac:dyDescent="0.25">
      <c r="A9" s="261">
        <v>5</v>
      </c>
      <c r="B9" s="276" t="s">
        <v>30</v>
      </c>
      <c r="C9" s="262" t="s">
        <v>6</v>
      </c>
      <c r="D9" s="262" t="s">
        <v>196</v>
      </c>
      <c r="E9" s="261" t="s">
        <v>196</v>
      </c>
      <c r="F9" s="277">
        <v>985.5</v>
      </c>
      <c r="G9" s="262"/>
      <c r="H9" s="262"/>
      <c r="I9" s="275" t="s">
        <v>421</v>
      </c>
    </row>
    <row r="10" spans="1:9" x14ac:dyDescent="0.25">
      <c r="A10" s="261">
        <v>6</v>
      </c>
      <c r="B10" s="276" t="s">
        <v>33</v>
      </c>
      <c r="C10" s="262" t="s">
        <v>6</v>
      </c>
      <c r="D10" s="262"/>
      <c r="E10" s="261"/>
      <c r="F10" s="262"/>
      <c r="G10" s="262"/>
      <c r="H10" s="262"/>
      <c r="I10" s="275"/>
    </row>
    <row r="11" spans="1:9" x14ac:dyDescent="0.25">
      <c r="A11" s="261">
        <v>7</v>
      </c>
      <c r="B11" s="276" t="s">
        <v>34</v>
      </c>
      <c r="C11" s="262" t="s">
        <v>6</v>
      </c>
      <c r="D11" s="262" t="s">
        <v>196</v>
      </c>
      <c r="E11" s="261" t="s">
        <v>196</v>
      </c>
      <c r="F11" s="262"/>
      <c r="G11" s="262"/>
      <c r="H11" s="262"/>
      <c r="I11" s="275" t="s">
        <v>529</v>
      </c>
    </row>
    <row r="12" spans="1:9" x14ac:dyDescent="0.25">
      <c r="A12" s="261">
        <v>8</v>
      </c>
      <c r="B12" s="276" t="s">
        <v>44</v>
      </c>
      <c r="C12" s="262" t="s">
        <v>6</v>
      </c>
      <c r="D12" s="262" t="s">
        <v>196</v>
      </c>
      <c r="E12" s="261" t="s">
        <v>196</v>
      </c>
      <c r="F12" s="277">
        <v>0</v>
      </c>
      <c r="G12" s="262"/>
      <c r="H12" s="262"/>
      <c r="I12" s="275" t="s">
        <v>421</v>
      </c>
    </row>
    <row r="13" spans="1:9" x14ac:dyDescent="0.25">
      <c r="A13" s="261">
        <v>9</v>
      </c>
      <c r="B13" s="276" t="s">
        <v>35</v>
      </c>
      <c r="C13" s="262" t="s">
        <v>6</v>
      </c>
      <c r="D13" s="262" t="s">
        <v>196</v>
      </c>
      <c r="E13" s="261" t="s">
        <v>196</v>
      </c>
      <c r="F13" s="277">
        <v>0</v>
      </c>
      <c r="G13" s="262"/>
      <c r="H13" s="262"/>
      <c r="I13" s="275" t="s">
        <v>421</v>
      </c>
    </row>
    <row r="14" spans="1:9" x14ac:dyDescent="0.25">
      <c r="A14" s="261">
        <v>10</v>
      </c>
      <c r="B14" s="276" t="s">
        <v>36</v>
      </c>
      <c r="C14" s="262" t="s">
        <v>6</v>
      </c>
      <c r="D14" s="262"/>
      <c r="E14" s="261"/>
      <c r="F14" s="262" t="s">
        <v>378</v>
      </c>
      <c r="G14" s="262"/>
      <c r="H14" s="262"/>
      <c r="I14" s="275">
        <v>2015</v>
      </c>
    </row>
    <row r="15" spans="1:9" x14ac:dyDescent="0.25">
      <c r="A15" s="261">
        <v>11</v>
      </c>
      <c r="B15" s="276" t="s">
        <v>37</v>
      </c>
      <c r="C15" s="262" t="s">
        <v>6</v>
      </c>
      <c r="D15" s="262"/>
      <c r="E15" s="261"/>
      <c r="F15" s="278">
        <v>16100</v>
      </c>
      <c r="G15" s="262" t="s">
        <v>530</v>
      </c>
      <c r="H15" s="262"/>
      <c r="I15" s="275" t="s">
        <v>531</v>
      </c>
    </row>
    <row r="16" spans="1:9" x14ac:dyDescent="0.25">
      <c r="A16" s="261"/>
      <c r="B16" s="261" t="s">
        <v>398</v>
      </c>
      <c r="C16" s="272"/>
      <c r="D16" s="272"/>
      <c r="E16" s="274"/>
      <c r="F16" s="272"/>
      <c r="G16" s="272"/>
      <c r="H16" s="272"/>
      <c r="I16" s="279"/>
    </row>
    <row r="17" spans="1:9" x14ac:dyDescent="0.25">
      <c r="A17" s="261">
        <v>12</v>
      </c>
      <c r="B17" s="276" t="s">
        <v>38</v>
      </c>
      <c r="C17" s="262" t="s">
        <v>285</v>
      </c>
      <c r="D17" s="262"/>
      <c r="E17" s="261"/>
      <c r="F17" s="262"/>
      <c r="G17" s="262"/>
      <c r="H17" s="262"/>
      <c r="I17" s="275" t="s">
        <v>532</v>
      </c>
    </row>
    <row r="18" spans="1:9" x14ac:dyDescent="0.25">
      <c r="A18" s="261">
        <v>13</v>
      </c>
      <c r="B18" s="276" t="s">
        <v>181</v>
      </c>
      <c r="C18" s="262" t="s">
        <v>6</v>
      </c>
      <c r="D18" s="262"/>
      <c r="E18" s="261"/>
      <c r="F18" s="262"/>
      <c r="G18" s="262"/>
      <c r="H18" s="262"/>
      <c r="I18" s="275" t="s">
        <v>533</v>
      </c>
    </row>
    <row r="19" spans="1:9" x14ac:dyDescent="0.25">
      <c r="A19" s="261">
        <v>14</v>
      </c>
      <c r="B19" s="276" t="s">
        <v>39</v>
      </c>
      <c r="C19" s="262" t="s">
        <v>6</v>
      </c>
      <c r="D19" s="262"/>
      <c r="E19" s="261"/>
      <c r="F19" s="262"/>
      <c r="G19" s="262"/>
      <c r="H19" s="262"/>
      <c r="I19" s="275" t="s">
        <v>534</v>
      </c>
    </row>
    <row r="20" spans="1:9" x14ac:dyDescent="0.25">
      <c r="A20" s="261">
        <v>15</v>
      </c>
      <c r="B20" s="276" t="s">
        <v>41</v>
      </c>
      <c r="C20" s="262" t="s">
        <v>6</v>
      </c>
      <c r="D20" s="262"/>
      <c r="E20" s="261"/>
      <c r="F20" s="262"/>
      <c r="G20" s="262"/>
      <c r="H20" s="262"/>
      <c r="I20" s="275"/>
    </row>
    <row r="21" spans="1:9" x14ac:dyDescent="0.25">
      <c r="A21" s="261">
        <v>16</v>
      </c>
      <c r="B21" s="276" t="s">
        <v>42</v>
      </c>
      <c r="C21" s="262" t="s">
        <v>6</v>
      </c>
      <c r="D21" s="262"/>
      <c r="E21" s="261"/>
      <c r="F21" s="262"/>
      <c r="G21" s="262"/>
      <c r="H21" s="262"/>
      <c r="I21" s="275" t="s">
        <v>535</v>
      </c>
    </row>
    <row r="22" spans="1:9" x14ac:dyDescent="0.25">
      <c r="A22" s="261">
        <v>17</v>
      </c>
      <c r="B22" s="280" t="s">
        <v>40</v>
      </c>
      <c r="C22" s="262" t="s">
        <v>6</v>
      </c>
      <c r="D22" s="262"/>
      <c r="E22" s="261"/>
      <c r="F22" s="262"/>
      <c r="G22" s="262"/>
      <c r="H22" s="262"/>
      <c r="I22" s="275" t="s">
        <v>534</v>
      </c>
    </row>
    <row r="23" spans="1:9" x14ac:dyDescent="0.25">
      <c r="A23" s="261"/>
      <c r="B23" s="261" t="s">
        <v>7</v>
      </c>
      <c r="C23" s="281"/>
      <c r="D23" s="281"/>
      <c r="E23" s="281"/>
      <c r="F23" s="275"/>
      <c r="G23" s="275"/>
      <c r="H23" s="275"/>
      <c r="I23" s="275"/>
    </row>
    <row r="25" spans="1:9" x14ac:dyDescent="0.25">
      <c r="A25" s="259"/>
      <c r="B25" s="259"/>
      <c r="C25" s="259"/>
      <c r="D25" s="259"/>
      <c r="E25" s="259"/>
      <c r="F25" s="259"/>
      <c r="G25" s="259"/>
      <c r="H25" s="259"/>
      <c r="I25" s="259"/>
    </row>
    <row r="26" spans="1:9" ht="18.75" x14ac:dyDescent="0.3">
      <c r="A26" s="259"/>
      <c r="B26" s="264" t="s">
        <v>43</v>
      </c>
      <c r="C26" s="268" t="s">
        <v>307</v>
      </c>
      <c r="D26" s="263"/>
      <c r="E26" s="263"/>
      <c r="F26" s="268" t="s">
        <v>244</v>
      </c>
      <c r="G26" s="263"/>
      <c r="H26" s="263"/>
      <c r="I26" s="263"/>
    </row>
    <row r="27" spans="1:9" x14ac:dyDescent="0.25">
      <c r="A27" s="261" t="s">
        <v>385</v>
      </c>
      <c r="B27" s="262" t="s">
        <v>0</v>
      </c>
      <c r="C27" s="262" t="s">
        <v>1</v>
      </c>
      <c r="D27" s="262" t="s">
        <v>183</v>
      </c>
      <c r="E27" s="262" t="s">
        <v>184</v>
      </c>
      <c r="F27" s="262" t="s">
        <v>2</v>
      </c>
      <c r="G27" s="262" t="s">
        <v>389</v>
      </c>
      <c r="H27" s="262" t="s">
        <v>399</v>
      </c>
      <c r="I27" s="262" t="s">
        <v>209</v>
      </c>
    </row>
    <row r="28" spans="1:9" x14ac:dyDescent="0.25">
      <c r="A28" s="261">
        <v>1</v>
      </c>
      <c r="B28" s="282" t="s">
        <v>9</v>
      </c>
      <c r="C28" s="262" t="s">
        <v>285</v>
      </c>
      <c r="D28" s="262"/>
      <c r="E28" s="262"/>
      <c r="F28" s="262"/>
      <c r="G28" s="262"/>
      <c r="H28" s="262"/>
      <c r="I28" s="275"/>
    </row>
    <row r="29" spans="1:9" x14ac:dyDescent="0.25">
      <c r="A29" s="261">
        <v>2</v>
      </c>
      <c r="B29" s="275" t="s">
        <v>45</v>
      </c>
      <c r="C29" s="262" t="s">
        <v>6</v>
      </c>
      <c r="D29" s="262" t="s">
        <v>196</v>
      </c>
      <c r="E29" s="262" t="s">
        <v>196</v>
      </c>
      <c r="F29" s="262"/>
      <c r="G29" s="262"/>
      <c r="H29" s="262"/>
      <c r="I29" s="275" t="s">
        <v>421</v>
      </c>
    </row>
    <row r="30" spans="1:9" x14ac:dyDescent="0.25">
      <c r="A30" s="261">
        <v>3</v>
      </c>
      <c r="B30" s="275" t="s">
        <v>46</v>
      </c>
      <c r="C30" s="262" t="s">
        <v>6</v>
      </c>
      <c r="D30" s="262" t="s">
        <v>196</v>
      </c>
      <c r="E30" s="262" t="s">
        <v>196</v>
      </c>
      <c r="F30" s="262"/>
      <c r="G30" s="262"/>
      <c r="H30" s="262"/>
      <c r="I30" s="275" t="s">
        <v>421</v>
      </c>
    </row>
    <row r="31" spans="1:9" x14ac:dyDescent="0.25">
      <c r="A31" s="261">
        <v>4</v>
      </c>
      <c r="B31" s="275" t="s">
        <v>47</v>
      </c>
      <c r="C31" s="262" t="s">
        <v>6</v>
      </c>
      <c r="D31" s="262"/>
      <c r="E31" s="262"/>
      <c r="F31" s="262"/>
      <c r="G31" s="262"/>
      <c r="H31" s="262"/>
      <c r="I31" s="275" t="s">
        <v>534</v>
      </c>
    </row>
    <row r="32" spans="1:9" x14ac:dyDescent="0.25">
      <c r="A32" s="261">
        <v>5</v>
      </c>
      <c r="B32" s="275" t="s">
        <v>10</v>
      </c>
      <c r="C32" s="262" t="s">
        <v>6</v>
      </c>
      <c r="D32" s="262" t="s">
        <v>196</v>
      </c>
      <c r="E32" s="262" t="s">
        <v>196</v>
      </c>
      <c r="F32" s="283">
        <v>52</v>
      </c>
      <c r="G32" s="262" t="s">
        <v>420</v>
      </c>
      <c r="H32" s="262"/>
      <c r="I32" s="275" t="s">
        <v>422</v>
      </c>
    </row>
    <row r="33" spans="1:9" x14ac:dyDescent="0.25">
      <c r="A33" s="261">
        <v>6</v>
      </c>
      <c r="B33" s="275" t="s">
        <v>48</v>
      </c>
      <c r="C33" s="262" t="s">
        <v>6</v>
      </c>
      <c r="D33" s="262"/>
      <c r="E33" s="262"/>
      <c r="F33" s="262"/>
      <c r="G33" s="262"/>
      <c r="H33" s="262"/>
      <c r="I33" s="275" t="s">
        <v>536</v>
      </c>
    </row>
    <row r="34" spans="1:9" x14ac:dyDescent="0.25">
      <c r="A34" s="261">
        <v>7</v>
      </c>
      <c r="B34" s="275" t="s">
        <v>49</v>
      </c>
      <c r="C34" s="262" t="s">
        <v>6</v>
      </c>
      <c r="D34" s="262" t="s">
        <v>196</v>
      </c>
      <c r="E34" s="262" t="s">
        <v>196</v>
      </c>
      <c r="F34" s="262">
        <v>564.95000000000005</v>
      </c>
      <c r="G34" s="262" t="s">
        <v>423</v>
      </c>
      <c r="H34" s="262"/>
      <c r="I34" s="275" t="s">
        <v>419</v>
      </c>
    </row>
    <row r="35" spans="1:9" x14ac:dyDescent="0.25">
      <c r="A35" s="261">
        <v>8</v>
      </c>
      <c r="B35" s="275" t="s">
        <v>50</v>
      </c>
      <c r="C35" s="262" t="s">
        <v>6</v>
      </c>
      <c r="D35" s="262"/>
      <c r="E35" s="262"/>
      <c r="F35" s="262"/>
      <c r="G35" s="262"/>
      <c r="H35" s="262"/>
      <c r="I35" s="275" t="s">
        <v>537</v>
      </c>
    </row>
    <row r="36" spans="1:9" x14ac:dyDescent="0.25">
      <c r="A36" s="261">
        <v>9</v>
      </c>
      <c r="B36" s="275" t="s">
        <v>51</v>
      </c>
      <c r="C36" s="262" t="s">
        <v>6</v>
      </c>
      <c r="D36" s="262"/>
      <c r="E36" s="262"/>
      <c r="F36" s="262"/>
      <c r="G36" s="262"/>
      <c r="H36" s="262"/>
      <c r="I36" s="275" t="s">
        <v>538</v>
      </c>
    </row>
    <row r="37" spans="1:9" x14ac:dyDescent="0.25">
      <c r="A37" s="261">
        <v>10</v>
      </c>
      <c r="B37" s="275" t="s">
        <v>20</v>
      </c>
      <c r="C37" s="262" t="s">
        <v>6</v>
      </c>
      <c r="D37" s="262"/>
      <c r="E37" s="262"/>
      <c r="F37" s="262"/>
      <c r="G37" s="262"/>
      <c r="H37" s="262"/>
      <c r="I37" s="275"/>
    </row>
    <row r="38" spans="1:9" x14ac:dyDescent="0.25">
      <c r="A38" s="261">
        <v>11</v>
      </c>
      <c r="B38" s="275" t="s">
        <v>52</v>
      </c>
      <c r="C38" s="262" t="s">
        <v>6</v>
      </c>
      <c r="D38" s="262"/>
      <c r="E38" s="262"/>
      <c r="F38" s="262"/>
      <c r="G38" s="262"/>
      <c r="H38" s="262"/>
      <c r="I38" s="275" t="s">
        <v>539</v>
      </c>
    </row>
    <row r="39" spans="1:9" x14ac:dyDescent="0.25">
      <c r="A39" s="261">
        <v>12</v>
      </c>
      <c r="B39" s="275" t="s">
        <v>53</v>
      </c>
      <c r="C39" s="262" t="s">
        <v>6</v>
      </c>
      <c r="D39" s="262" t="s">
        <v>196</v>
      </c>
      <c r="E39" s="262" t="s">
        <v>196</v>
      </c>
      <c r="F39" s="262"/>
      <c r="G39" s="262"/>
      <c r="H39" s="262"/>
      <c r="I39" s="275" t="s">
        <v>421</v>
      </c>
    </row>
    <row r="40" spans="1:9" x14ac:dyDescent="0.25">
      <c r="A40" s="261">
        <v>13</v>
      </c>
      <c r="B40" s="275" t="s">
        <v>54</v>
      </c>
      <c r="C40" s="262" t="s">
        <v>6</v>
      </c>
      <c r="D40" s="262"/>
      <c r="E40" s="262"/>
      <c r="F40" s="262"/>
      <c r="G40" s="262"/>
      <c r="H40" s="262"/>
      <c r="I40" s="275">
        <v>2016</v>
      </c>
    </row>
    <row r="41" spans="1:9" x14ac:dyDescent="0.25">
      <c r="A41" s="261">
        <v>14</v>
      </c>
      <c r="B41" s="275" t="s">
        <v>55</v>
      </c>
      <c r="C41" s="262" t="s">
        <v>6</v>
      </c>
      <c r="D41" s="262" t="s">
        <v>196</v>
      </c>
      <c r="E41" s="262" t="s">
        <v>196</v>
      </c>
      <c r="F41" s="262"/>
      <c r="G41" s="262"/>
      <c r="H41" s="262"/>
      <c r="I41" s="275" t="s">
        <v>421</v>
      </c>
    </row>
    <row r="42" spans="1:9" x14ac:dyDescent="0.25">
      <c r="A42" s="261">
        <v>15</v>
      </c>
      <c r="B42" s="275" t="s">
        <v>56</v>
      </c>
      <c r="C42" s="262" t="s">
        <v>6</v>
      </c>
      <c r="D42" s="262"/>
      <c r="E42" s="262"/>
      <c r="F42" s="262"/>
      <c r="G42" s="262"/>
      <c r="H42" s="262"/>
      <c r="I42" s="275" t="s">
        <v>376</v>
      </c>
    </row>
    <row r="43" spans="1:9" x14ac:dyDescent="0.25">
      <c r="A43" s="261">
        <v>16</v>
      </c>
      <c r="B43" s="275" t="s">
        <v>58</v>
      </c>
      <c r="C43" s="262" t="s">
        <v>6</v>
      </c>
      <c r="D43" s="262"/>
      <c r="E43" s="262"/>
      <c r="F43" s="262"/>
      <c r="G43" s="262"/>
      <c r="H43" s="262"/>
      <c r="I43" s="275"/>
    </row>
    <row r="44" spans="1:9" x14ac:dyDescent="0.25">
      <c r="A44" s="261">
        <v>17</v>
      </c>
      <c r="B44" s="275" t="s">
        <v>59</v>
      </c>
      <c r="C44" s="262" t="s">
        <v>6</v>
      </c>
      <c r="D44" s="262"/>
      <c r="E44" s="262"/>
      <c r="F44" s="262"/>
      <c r="G44" s="262"/>
      <c r="H44" s="262"/>
      <c r="I44" s="275" t="s">
        <v>534</v>
      </c>
    </row>
    <row r="45" spans="1:9" x14ac:dyDescent="0.25">
      <c r="A45" s="261"/>
      <c r="B45" s="261" t="s">
        <v>398</v>
      </c>
      <c r="C45" s="272"/>
      <c r="D45" s="272"/>
      <c r="E45" s="272"/>
      <c r="F45" s="272"/>
      <c r="G45" s="272"/>
      <c r="H45" s="272"/>
      <c r="I45" s="279"/>
    </row>
    <row r="46" spans="1:9" x14ac:dyDescent="0.25">
      <c r="A46" s="261">
        <v>18</v>
      </c>
      <c r="B46" s="275" t="s">
        <v>60</v>
      </c>
      <c r="C46" s="262" t="s">
        <v>6</v>
      </c>
      <c r="D46" s="262"/>
      <c r="E46" s="262"/>
      <c r="F46" s="262"/>
      <c r="G46" s="262"/>
      <c r="H46" s="262"/>
      <c r="I46" s="275"/>
    </row>
    <row r="47" spans="1:9" x14ac:dyDescent="0.25">
      <c r="A47" s="261">
        <v>19</v>
      </c>
      <c r="B47" s="275" t="s">
        <v>61</v>
      </c>
      <c r="C47" s="262" t="s">
        <v>6</v>
      </c>
      <c r="D47" s="262"/>
      <c r="E47" s="262"/>
      <c r="F47" s="262"/>
      <c r="G47" s="262"/>
      <c r="H47" s="262"/>
      <c r="I47" s="275"/>
    </row>
    <row r="48" spans="1:9" x14ac:dyDescent="0.25">
      <c r="A48" s="261">
        <v>20</v>
      </c>
      <c r="B48" s="275" t="s">
        <v>62</v>
      </c>
      <c r="C48" s="262" t="s">
        <v>6</v>
      </c>
      <c r="D48" s="262"/>
      <c r="E48" s="262"/>
      <c r="F48" s="262"/>
      <c r="G48" s="262"/>
      <c r="H48" s="262"/>
      <c r="I48" s="275"/>
    </row>
    <row r="49" spans="1:9" x14ac:dyDescent="0.25">
      <c r="A49" s="261">
        <v>21</v>
      </c>
      <c r="B49" s="275" t="s">
        <v>64</v>
      </c>
      <c r="C49" s="262" t="s">
        <v>6</v>
      </c>
      <c r="D49" s="262"/>
      <c r="E49" s="262" t="s">
        <v>196</v>
      </c>
      <c r="F49" s="262" t="s">
        <v>196</v>
      </c>
      <c r="G49" s="262"/>
      <c r="H49" s="262"/>
      <c r="I49" s="275" t="s">
        <v>421</v>
      </c>
    </row>
    <row r="50" spans="1:9" x14ac:dyDescent="0.25">
      <c r="A50" s="261">
        <v>22</v>
      </c>
      <c r="B50" s="275" t="s">
        <v>65</v>
      </c>
      <c r="C50" s="262" t="s">
        <v>6</v>
      </c>
      <c r="D50" s="262"/>
      <c r="E50" s="262"/>
      <c r="F50" s="262"/>
      <c r="G50" s="262"/>
      <c r="H50" s="262"/>
      <c r="I50" s="275"/>
    </row>
    <row r="51" spans="1:9" x14ac:dyDescent="0.25">
      <c r="A51" s="261">
        <v>23</v>
      </c>
      <c r="B51" s="275" t="s">
        <v>67</v>
      </c>
      <c r="C51" s="262" t="s">
        <v>285</v>
      </c>
      <c r="D51" s="262"/>
      <c r="E51" s="262"/>
      <c r="F51" s="262"/>
      <c r="G51" s="262"/>
      <c r="H51" s="262"/>
      <c r="I51" s="275" t="s">
        <v>540</v>
      </c>
    </row>
    <row r="52" spans="1:9" x14ac:dyDescent="0.25">
      <c r="A52" s="261">
        <v>24</v>
      </c>
      <c r="B52" s="275" t="s">
        <v>66</v>
      </c>
      <c r="C52" s="262" t="s">
        <v>6</v>
      </c>
      <c r="D52" s="262"/>
      <c r="E52" s="262"/>
      <c r="F52" s="262"/>
      <c r="G52" s="262"/>
      <c r="H52" s="262"/>
      <c r="I52" s="275"/>
    </row>
    <row r="53" spans="1:9" x14ac:dyDescent="0.25">
      <c r="A53" s="261">
        <v>25</v>
      </c>
      <c r="B53" s="275" t="s">
        <v>63</v>
      </c>
      <c r="C53" s="262" t="s">
        <v>6</v>
      </c>
      <c r="D53" s="262"/>
      <c r="E53" s="262"/>
      <c r="F53" s="262"/>
      <c r="G53" s="262"/>
      <c r="H53" s="262"/>
      <c r="I53" s="275"/>
    </row>
    <row r="54" spans="1:9" x14ac:dyDescent="0.25">
      <c r="A54" s="261">
        <v>26</v>
      </c>
      <c r="B54" s="275" t="s">
        <v>57</v>
      </c>
      <c r="C54" s="262" t="s">
        <v>6</v>
      </c>
      <c r="D54" s="262"/>
      <c r="E54" s="262"/>
      <c r="F54" s="262"/>
      <c r="G54" s="262"/>
      <c r="H54" s="262"/>
      <c r="I54" s="275"/>
    </row>
    <row r="55" spans="1:9" x14ac:dyDescent="0.25">
      <c r="A55" s="261"/>
      <c r="B55" s="261" t="s">
        <v>7</v>
      </c>
      <c r="C55" s="281"/>
      <c r="D55" s="281"/>
      <c r="E55" s="281"/>
      <c r="F55" s="275"/>
      <c r="G55" s="275"/>
      <c r="H55" s="275"/>
      <c r="I55" s="275"/>
    </row>
    <row r="58" spans="1:9" ht="18.75" x14ac:dyDescent="0.3">
      <c r="A58" s="259"/>
      <c r="B58" s="264" t="s">
        <v>80</v>
      </c>
      <c r="C58" s="268" t="s">
        <v>308</v>
      </c>
      <c r="D58" s="268"/>
      <c r="E58" s="268"/>
      <c r="F58" s="268" t="s">
        <v>245</v>
      </c>
      <c r="G58" s="268"/>
      <c r="H58" s="263"/>
      <c r="I58" s="259"/>
    </row>
    <row r="59" spans="1:9" x14ac:dyDescent="0.25">
      <c r="A59" s="261" t="s">
        <v>385</v>
      </c>
      <c r="B59" s="262" t="s">
        <v>0</v>
      </c>
      <c r="C59" s="262" t="s">
        <v>1</v>
      </c>
      <c r="D59" s="262" t="s">
        <v>183</v>
      </c>
      <c r="E59" s="262" t="s">
        <v>184</v>
      </c>
      <c r="F59" s="262" t="s">
        <v>2</v>
      </c>
      <c r="G59" s="262" t="s">
        <v>389</v>
      </c>
      <c r="H59" s="262" t="s">
        <v>399</v>
      </c>
      <c r="I59" s="262" t="s">
        <v>209</v>
      </c>
    </row>
    <row r="60" spans="1:9" x14ac:dyDescent="0.25">
      <c r="A60" s="261">
        <v>1</v>
      </c>
      <c r="B60" s="275" t="s">
        <v>9</v>
      </c>
      <c r="C60" s="262" t="s">
        <v>285</v>
      </c>
      <c r="D60" s="262"/>
      <c r="E60" s="262"/>
      <c r="F60" s="262"/>
      <c r="G60" s="262"/>
      <c r="H60" s="262"/>
      <c r="I60" s="275"/>
    </row>
    <row r="61" spans="1:9" x14ac:dyDescent="0.25">
      <c r="A61" s="261">
        <v>2</v>
      </c>
      <c r="B61" s="275" t="s">
        <v>68</v>
      </c>
      <c r="C61" s="262" t="s">
        <v>6</v>
      </c>
      <c r="D61" s="262"/>
      <c r="E61" s="262" t="s">
        <v>196</v>
      </c>
      <c r="F61" s="262" t="s">
        <v>196</v>
      </c>
      <c r="G61" s="262"/>
      <c r="H61" s="262"/>
      <c r="I61" s="275" t="s">
        <v>421</v>
      </c>
    </row>
    <row r="62" spans="1:9" x14ac:dyDescent="0.25">
      <c r="A62" s="261">
        <v>3</v>
      </c>
      <c r="B62" s="275" t="s">
        <v>69</v>
      </c>
      <c r="C62" s="262" t="s">
        <v>6</v>
      </c>
      <c r="D62" s="262"/>
      <c r="E62" s="262"/>
      <c r="F62" s="262"/>
      <c r="G62" s="262"/>
      <c r="H62" s="262"/>
      <c r="I62" s="275"/>
    </row>
    <row r="63" spans="1:9" x14ac:dyDescent="0.25">
      <c r="A63" s="261">
        <v>4</v>
      </c>
      <c r="B63" s="275" t="s">
        <v>72</v>
      </c>
      <c r="C63" s="262" t="s">
        <v>6</v>
      </c>
      <c r="D63" s="262" t="s">
        <v>196</v>
      </c>
      <c r="E63" s="262" t="s">
        <v>196</v>
      </c>
      <c r="F63" s="262" t="s">
        <v>196</v>
      </c>
      <c r="G63" s="262"/>
      <c r="H63" s="262"/>
      <c r="I63" s="275" t="s">
        <v>421</v>
      </c>
    </row>
    <row r="64" spans="1:9" x14ac:dyDescent="0.25">
      <c r="A64" s="261">
        <v>5</v>
      </c>
      <c r="B64" s="275" t="s">
        <v>121</v>
      </c>
      <c r="C64" s="262" t="s">
        <v>6</v>
      </c>
      <c r="D64" s="262" t="s">
        <v>196</v>
      </c>
      <c r="E64" s="262" t="s">
        <v>196</v>
      </c>
      <c r="F64" s="262" t="s">
        <v>196</v>
      </c>
      <c r="G64" s="262"/>
      <c r="H64" s="262"/>
      <c r="I64" s="275" t="s">
        <v>376</v>
      </c>
    </row>
    <row r="65" spans="1:9" x14ac:dyDescent="0.25">
      <c r="A65" s="261">
        <v>6</v>
      </c>
      <c r="B65" s="275" t="s">
        <v>71</v>
      </c>
      <c r="C65" s="262" t="s">
        <v>6</v>
      </c>
      <c r="D65" s="262" t="s">
        <v>196</v>
      </c>
      <c r="E65" s="262" t="s">
        <v>196</v>
      </c>
      <c r="F65" s="262" t="s">
        <v>196</v>
      </c>
      <c r="G65" s="262"/>
      <c r="H65" s="262"/>
      <c r="I65" s="275" t="s">
        <v>421</v>
      </c>
    </row>
    <row r="66" spans="1:9" x14ac:dyDescent="0.25">
      <c r="A66" s="261">
        <v>7</v>
      </c>
      <c r="B66" s="275" t="s">
        <v>73</v>
      </c>
      <c r="C66" s="262" t="s">
        <v>6</v>
      </c>
      <c r="D66" s="262" t="s">
        <v>196</v>
      </c>
      <c r="E66" s="262" t="s">
        <v>196</v>
      </c>
      <c r="F66" s="262" t="s">
        <v>196</v>
      </c>
      <c r="G66" s="262"/>
      <c r="H66" s="262"/>
      <c r="I66" s="275" t="s">
        <v>541</v>
      </c>
    </row>
    <row r="67" spans="1:9" x14ac:dyDescent="0.25">
      <c r="A67" s="261">
        <v>8</v>
      </c>
      <c r="B67" s="275" t="s">
        <v>74</v>
      </c>
      <c r="C67" s="262" t="s">
        <v>6</v>
      </c>
      <c r="D67" s="262"/>
      <c r="E67" s="262"/>
      <c r="F67" s="262"/>
      <c r="G67" s="262"/>
      <c r="H67" s="262"/>
      <c r="I67" s="275"/>
    </row>
    <row r="68" spans="1:9" x14ac:dyDescent="0.25">
      <c r="A68" s="261">
        <v>9</v>
      </c>
      <c r="B68" s="275" t="s">
        <v>75</v>
      </c>
      <c r="C68" s="262" t="s">
        <v>6</v>
      </c>
      <c r="D68" s="262" t="s">
        <v>196</v>
      </c>
      <c r="E68" s="262" t="s">
        <v>196</v>
      </c>
      <c r="F68" s="262" t="s">
        <v>196</v>
      </c>
      <c r="G68" s="262"/>
      <c r="H68" s="262"/>
      <c r="I68" s="275" t="s">
        <v>421</v>
      </c>
    </row>
    <row r="69" spans="1:9" x14ac:dyDescent="0.25">
      <c r="A69" s="261"/>
      <c r="B69" s="261" t="s">
        <v>398</v>
      </c>
      <c r="C69" s="272"/>
      <c r="D69" s="272"/>
      <c r="E69" s="272"/>
      <c r="F69" s="272"/>
      <c r="G69" s="272"/>
      <c r="H69" s="272"/>
      <c r="I69" s="279"/>
    </row>
    <row r="70" spans="1:9" x14ac:dyDescent="0.25">
      <c r="A70" s="261">
        <v>10</v>
      </c>
      <c r="B70" s="275" t="s">
        <v>76</v>
      </c>
      <c r="C70" s="262" t="s">
        <v>6</v>
      </c>
      <c r="D70" s="262"/>
      <c r="E70" s="262"/>
      <c r="F70" s="262"/>
      <c r="G70" s="262"/>
      <c r="H70" s="262"/>
      <c r="I70" s="275" t="s">
        <v>376</v>
      </c>
    </row>
    <row r="71" spans="1:9" x14ac:dyDescent="0.25">
      <c r="A71" s="261">
        <v>11</v>
      </c>
      <c r="B71" s="275" t="s">
        <v>77</v>
      </c>
      <c r="C71" s="262" t="s">
        <v>6</v>
      </c>
      <c r="D71" s="262"/>
      <c r="E71" s="262"/>
      <c r="F71" s="262" t="s">
        <v>378</v>
      </c>
      <c r="G71" s="262"/>
      <c r="H71" s="262"/>
      <c r="I71" s="275" t="s">
        <v>534</v>
      </c>
    </row>
    <row r="72" spans="1:9" x14ac:dyDescent="0.25">
      <c r="A72" s="261">
        <v>12</v>
      </c>
      <c r="B72" s="275" t="s">
        <v>78</v>
      </c>
      <c r="C72" s="262" t="s">
        <v>6</v>
      </c>
      <c r="D72" s="262"/>
      <c r="E72" s="262"/>
      <c r="F72" s="262"/>
      <c r="G72" s="262"/>
      <c r="H72" s="262"/>
      <c r="I72" s="275" t="s">
        <v>542</v>
      </c>
    </row>
    <row r="73" spans="1:9" x14ac:dyDescent="0.25">
      <c r="A73" s="261">
        <v>13</v>
      </c>
      <c r="B73" s="275" t="s">
        <v>79</v>
      </c>
      <c r="C73" s="262" t="s">
        <v>285</v>
      </c>
      <c r="D73" s="262"/>
      <c r="E73" s="262"/>
      <c r="F73" s="262"/>
      <c r="G73" s="262"/>
      <c r="H73" s="262"/>
      <c r="I73" s="275" t="s">
        <v>421</v>
      </c>
    </row>
    <row r="74" spans="1:9" x14ac:dyDescent="0.25">
      <c r="A74" s="261"/>
      <c r="B74" s="261" t="s">
        <v>7</v>
      </c>
      <c r="C74" s="281"/>
      <c r="D74" s="281"/>
      <c r="E74" s="275"/>
      <c r="F74" s="275"/>
      <c r="G74" s="275"/>
      <c r="H74" s="275"/>
      <c r="I74" s="275"/>
    </row>
  </sheetData>
  <pageMargins left="0.65" right="0.7" top="0.48" bottom="0.48" header="0.3" footer="0.3"/>
  <pageSetup scale="76" fitToHeight="0" orientation="landscape" r:id="rId1"/>
  <headerFooter>
    <oddHeader>&amp;A</oddHeader>
    <oddFooter>&amp;CPrinted: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I6" sqref="I6"/>
    </sheetView>
  </sheetViews>
  <sheetFormatPr defaultRowHeight="15" x14ac:dyDescent="0.25"/>
  <cols>
    <col min="1" max="1" width="4.5703125" customWidth="1"/>
    <col min="2" max="2" width="34.85546875" customWidth="1"/>
    <col min="3" max="3" width="11" customWidth="1"/>
    <col min="4" max="4" width="11.7109375" customWidth="1"/>
    <col min="5" max="5" width="10.5703125" customWidth="1"/>
    <col min="6" max="6" width="12" customWidth="1"/>
    <col min="7" max="7" width="14.5703125" customWidth="1"/>
    <col min="8" max="8" width="15.42578125" customWidth="1"/>
    <col min="9" max="9" width="51.5703125" customWidth="1"/>
    <col min="10" max="10" width="47.28515625" customWidth="1"/>
    <col min="11" max="11" width="26.85546875" style="3" customWidth="1"/>
    <col min="12" max="12" width="25.140625" customWidth="1"/>
    <col min="13" max="13" width="15.42578125" customWidth="1"/>
    <col min="14" max="14" width="27" customWidth="1"/>
    <col min="15" max="15" width="15.5703125" customWidth="1"/>
    <col min="16" max="16" width="12.5703125" customWidth="1"/>
  </cols>
  <sheetData>
    <row r="1" spans="1:11" ht="26.25" x14ac:dyDescent="0.25">
      <c r="B1" s="42" t="s">
        <v>304</v>
      </c>
    </row>
    <row r="2" spans="1:11" ht="26.25" x14ac:dyDescent="0.25">
      <c r="B2" s="8"/>
      <c r="I2" s="270" t="s">
        <v>554</v>
      </c>
    </row>
    <row r="3" spans="1:11" ht="18.75" x14ac:dyDescent="0.3">
      <c r="B3" s="40" t="s">
        <v>187</v>
      </c>
      <c r="C3" s="44" t="s">
        <v>332</v>
      </c>
      <c r="D3" s="44"/>
      <c r="E3" s="44"/>
      <c r="F3" s="44"/>
      <c r="G3" s="44" t="s">
        <v>253</v>
      </c>
      <c r="H3" s="37"/>
      <c r="I3" s="37"/>
    </row>
    <row r="4" spans="1:11" s="1" customFormat="1" x14ac:dyDescent="0.25">
      <c r="A4" s="21" t="s">
        <v>385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2</v>
      </c>
      <c r="G4" s="5" t="s">
        <v>389</v>
      </c>
      <c r="H4" s="5" t="s">
        <v>396</v>
      </c>
      <c r="I4" s="19" t="s">
        <v>209</v>
      </c>
    </row>
    <row r="5" spans="1:11" x14ac:dyDescent="0.25">
      <c r="A5" s="20">
        <v>1</v>
      </c>
      <c r="B5" s="11" t="s">
        <v>333</v>
      </c>
      <c r="C5" s="5" t="s">
        <v>188</v>
      </c>
      <c r="D5" s="5" t="s">
        <v>189</v>
      </c>
      <c r="E5" s="5" t="s">
        <v>196</v>
      </c>
      <c r="F5" s="5"/>
      <c r="G5" s="5"/>
      <c r="H5" s="5"/>
      <c r="I5" s="67"/>
      <c r="K5"/>
    </row>
    <row r="6" spans="1:11" x14ac:dyDescent="0.25">
      <c r="A6" s="20">
        <v>2</v>
      </c>
      <c r="B6" s="11" t="s">
        <v>334</v>
      </c>
      <c r="C6" s="5" t="s">
        <v>188</v>
      </c>
      <c r="D6" s="5"/>
      <c r="E6" s="5" t="s">
        <v>335</v>
      </c>
      <c r="F6" s="5"/>
      <c r="G6" s="5"/>
      <c r="H6" s="5"/>
      <c r="I6" s="67"/>
      <c r="K6"/>
    </row>
    <row r="7" spans="1:11" x14ac:dyDescent="0.25">
      <c r="A7" s="20">
        <v>3</v>
      </c>
      <c r="B7" s="11" t="s">
        <v>337</v>
      </c>
      <c r="C7" s="5" t="s">
        <v>188</v>
      </c>
      <c r="D7" s="5"/>
      <c r="E7" s="5" t="s">
        <v>336</v>
      </c>
      <c r="F7" s="5"/>
      <c r="G7" s="5"/>
      <c r="H7" s="5"/>
      <c r="I7" s="67" t="s">
        <v>338</v>
      </c>
      <c r="K7"/>
    </row>
    <row r="8" spans="1:11" x14ac:dyDescent="0.25">
      <c r="A8" s="20">
        <v>4</v>
      </c>
      <c r="B8" s="11" t="s">
        <v>18</v>
      </c>
      <c r="C8" s="5" t="s">
        <v>188</v>
      </c>
      <c r="D8" s="5" t="s">
        <v>189</v>
      </c>
      <c r="E8" s="5" t="s">
        <v>196</v>
      </c>
      <c r="F8" s="5"/>
      <c r="G8" s="5"/>
      <c r="H8" s="5"/>
      <c r="I8" s="67" t="s">
        <v>339</v>
      </c>
      <c r="K8"/>
    </row>
    <row r="9" spans="1:11" x14ac:dyDescent="0.25">
      <c r="A9" s="20">
        <v>5</v>
      </c>
      <c r="B9" s="11" t="s">
        <v>23</v>
      </c>
      <c r="C9" s="5" t="s">
        <v>188</v>
      </c>
      <c r="D9" s="5" t="s">
        <v>189</v>
      </c>
      <c r="E9" s="5" t="s">
        <v>196</v>
      </c>
      <c r="F9" s="5"/>
      <c r="G9" s="5"/>
      <c r="H9" s="5"/>
      <c r="I9" s="67" t="s">
        <v>340</v>
      </c>
      <c r="K9"/>
    </row>
    <row r="10" spans="1:11" x14ac:dyDescent="0.25">
      <c r="A10" s="20">
        <v>6</v>
      </c>
      <c r="B10" s="11" t="s">
        <v>25</v>
      </c>
      <c r="C10" s="5" t="s">
        <v>284</v>
      </c>
      <c r="D10" s="5" t="s">
        <v>230</v>
      </c>
      <c r="E10" s="5"/>
      <c r="F10" s="5"/>
      <c r="G10" s="5"/>
      <c r="H10" s="5"/>
      <c r="I10" s="67"/>
      <c r="K10"/>
    </row>
    <row r="11" spans="1:11" x14ac:dyDescent="0.25">
      <c r="A11" s="20">
        <v>7</v>
      </c>
      <c r="B11" s="11" t="s">
        <v>342</v>
      </c>
      <c r="C11" s="5" t="s">
        <v>188</v>
      </c>
      <c r="D11" s="5" t="s">
        <v>189</v>
      </c>
      <c r="E11" s="5" t="s">
        <v>196</v>
      </c>
      <c r="F11" s="5"/>
      <c r="G11" s="5"/>
      <c r="H11" s="5"/>
      <c r="I11" s="67"/>
      <c r="K11"/>
    </row>
    <row r="12" spans="1:11" x14ac:dyDescent="0.25">
      <c r="A12" s="20">
        <v>8</v>
      </c>
      <c r="B12" s="11" t="s">
        <v>343</v>
      </c>
      <c r="C12" s="5" t="s">
        <v>188</v>
      </c>
      <c r="D12" s="10" t="s">
        <v>189</v>
      </c>
      <c r="E12" s="10" t="s">
        <v>196</v>
      </c>
      <c r="F12" s="10"/>
      <c r="G12" s="10"/>
      <c r="H12" s="10"/>
      <c r="I12" s="67"/>
      <c r="K12"/>
    </row>
    <row r="13" spans="1:11" x14ac:dyDescent="0.25">
      <c r="A13" s="20">
        <v>9</v>
      </c>
      <c r="B13" s="11" t="s">
        <v>350</v>
      </c>
      <c r="C13" s="5" t="s">
        <v>188</v>
      </c>
      <c r="D13" s="10" t="s">
        <v>347</v>
      </c>
      <c r="E13" s="10" t="s">
        <v>551</v>
      </c>
      <c r="F13" s="10" t="s">
        <v>349</v>
      </c>
      <c r="G13" s="10"/>
      <c r="H13" s="10"/>
      <c r="I13" s="67"/>
      <c r="K13"/>
    </row>
    <row r="14" spans="1:11" x14ac:dyDescent="0.25">
      <c r="A14" s="20">
        <v>10</v>
      </c>
      <c r="B14" s="11" t="s">
        <v>345</v>
      </c>
      <c r="C14" s="5" t="s">
        <v>188</v>
      </c>
      <c r="D14" s="10"/>
      <c r="E14" s="10" t="s">
        <v>346</v>
      </c>
      <c r="F14" s="10"/>
      <c r="G14" s="10"/>
      <c r="H14" s="10"/>
      <c r="I14" s="67"/>
      <c r="K14"/>
    </row>
    <row r="15" spans="1:11" x14ac:dyDescent="0.25">
      <c r="A15" s="20">
        <v>11</v>
      </c>
      <c r="B15" s="11" t="s">
        <v>351</v>
      </c>
      <c r="C15" s="5" t="s">
        <v>188</v>
      </c>
      <c r="D15" s="10" t="s">
        <v>212</v>
      </c>
      <c r="E15" s="10"/>
      <c r="F15" s="10"/>
      <c r="G15" s="10"/>
      <c r="H15" s="10"/>
      <c r="I15" s="67"/>
      <c r="K15"/>
    </row>
    <row r="16" spans="1:11" x14ac:dyDescent="0.25">
      <c r="A16" s="20">
        <v>12</v>
      </c>
      <c r="B16" s="83" t="s">
        <v>398</v>
      </c>
      <c r="C16" s="93"/>
      <c r="D16" s="94"/>
      <c r="E16" s="94"/>
      <c r="F16" s="94"/>
      <c r="G16" s="94"/>
      <c r="H16" s="94"/>
      <c r="I16" s="96"/>
      <c r="K16"/>
    </row>
    <row r="17" spans="1:11" x14ac:dyDescent="0.25">
      <c r="A17" s="20">
        <v>14</v>
      </c>
      <c r="B17" s="11" t="s">
        <v>24</v>
      </c>
      <c r="C17" s="5" t="s">
        <v>188</v>
      </c>
      <c r="D17" s="10" t="s">
        <v>196</v>
      </c>
      <c r="E17" s="10" t="s">
        <v>552</v>
      </c>
      <c r="F17" s="10"/>
      <c r="G17" s="10"/>
      <c r="H17" s="10"/>
      <c r="I17" s="67" t="s">
        <v>344</v>
      </c>
      <c r="K17"/>
    </row>
    <row r="18" spans="1:11" x14ac:dyDescent="0.25">
      <c r="A18" s="20"/>
      <c r="B18" s="11" t="s">
        <v>22</v>
      </c>
      <c r="C18" s="5" t="s">
        <v>284</v>
      </c>
      <c r="D18" s="10" t="s">
        <v>189</v>
      </c>
      <c r="E18" s="10"/>
      <c r="F18" s="10"/>
      <c r="G18" s="10"/>
      <c r="H18" s="10"/>
      <c r="I18" s="67"/>
      <c r="K18"/>
    </row>
    <row r="19" spans="1:11" x14ac:dyDescent="0.25">
      <c r="A19" s="20">
        <v>16</v>
      </c>
      <c r="B19" s="11" t="s">
        <v>19</v>
      </c>
      <c r="C19" s="5" t="s">
        <v>188</v>
      </c>
      <c r="D19" s="10" t="s">
        <v>189</v>
      </c>
      <c r="E19" s="10"/>
      <c r="F19" s="10"/>
      <c r="G19" s="10"/>
      <c r="H19" s="10"/>
      <c r="I19" s="67" t="s">
        <v>348</v>
      </c>
      <c r="K19"/>
    </row>
    <row r="20" spans="1:11" x14ac:dyDescent="0.25">
      <c r="A20" s="20">
        <v>17</v>
      </c>
      <c r="B20" s="11" t="s">
        <v>21</v>
      </c>
      <c r="C20" s="5" t="s">
        <v>188</v>
      </c>
      <c r="D20" s="10" t="s">
        <v>189</v>
      </c>
      <c r="E20" s="10" t="s">
        <v>553</v>
      </c>
      <c r="F20" s="10"/>
      <c r="G20" s="10"/>
      <c r="H20" s="10"/>
      <c r="I20" s="67"/>
      <c r="K20"/>
    </row>
    <row r="21" spans="1:11" x14ac:dyDescent="0.25">
      <c r="A21" s="20">
        <v>18</v>
      </c>
      <c r="B21" s="11" t="s">
        <v>26</v>
      </c>
      <c r="C21" s="5" t="s">
        <v>341</v>
      </c>
      <c r="D21" s="5"/>
      <c r="E21" s="5" t="s">
        <v>404</v>
      </c>
      <c r="F21" s="118">
        <v>9950</v>
      </c>
      <c r="G21" s="5"/>
      <c r="H21" s="5"/>
      <c r="I21" s="67" t="s">
        <v>405</v>
      </c>
      <c r="K21"/>
    </row>
    <row r="22" spans="1:11" x14ac:dyDescent="0.25">
      <c r="A22" s="20">
        <v>19</v>
      </c>
      <c r="B22" s="11" t="s">
        <v>20</v>
      </c>
      <c r="C22" s="5" t="s">
        <v>188</v>
      </c>
      <c r="D22" s="10" t="s">
        <v>189</v>
      </c>
      <c r="E22" s="10" t="s">
        <v>553</v>
      </c>
      <c r="F22" s="10"/>
      <c r="G22" s="10"/>
      <c r="H22" s="10"/>
      <c r="I22" s="67"/>
      <c r="K22"/>
    </row>
    <row r="23" spans="1:11" x14ac:dyDescent="0.25">
      <c r="A23" s="20">
        <v>20</v>
      </c>
      <c r="B23" s="12" t="s">
        <v>9</v>
      </c>
      <c r="C23" s="5" t="s">
        <v>284</v>
      </c>
      <c r="D23" s="10" t="s">
        <v>189</v>
      </c>
      <c r="E23" s="10"/>
      <c r="F23" s="10"/>
      <c r="G23" s="10"/>
      <c r="H23" s="10"/>
      <c r="I23" s="67"/>
      <c r="K23"/>
    </row>
    <row r="24" spans="1:11" x14ac:dyDescent="0.25">
      <c r="A24" s="20">
        <v>21</v>
      </c>
      <c r="B24" s="66" t="s">
        <v>7</v>
      </c>
      <c r="C24" s="7"/>
      <c r="D24" s="7"/>
      <c r="E24" s="7"/>
      <c r="F24" s="6"/>
      <c r="G24" s="130"/>
      <c r="H24" s="7"/>
      <c r="I24" s="68"/>
      <c r="K24"/>
    </row>
    <row r="25" spans="1:11" x14ac:dyDescent="0.25">
      <c r="A25" s="164">
        <v>22</v>
      </c>
      <c r="J25" s="3"/>
      <c r="K25"/>
    </row>
    <row r="26" spans="1:11" x14ac:dyDescent="0.25">
      <c r="K26"/>
    </row>
    <row r="27" spans="1:11" x14ac:dyDescent="0.25">
      <c r="K27"/>
    </row>
    <row r="28" spans="1:11" x14ac:dyDescent="0.25">
      <c r="B28" s="2"/>
    </row>
  </sheetData>
  <pageMargins left="0.65" right="0.7" top="0.48" bottom="0.48" header="0.3" footer="0.3"/>
  <pageSetup scale="69" fitToHeight="0" orientation="landscape" r:id="rId1"/>
  <headerFooter>
    <oddHeader>&amp;A</oddHeader>
    <oddFooter>&amp;CPrinted: &amp;D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activeCell="F11" sqref="F11"/>
    </sheetView>
  </sheetViews>
  <sheetFormatPr defaultRowHeight="15" x14ac:dyDescent="0.25"/>
  <cols>
    <col min="1" max="1" width="5.42578125" style="3" customWidth="1"/>
    <col min="2" max="2" width="37.5703125" customWidth="1"/>
    <col min="3" max="3" width="8.28515625" customWidth="1"/>
    <col min="4" max="4" width="12" customWidth="1"/>
    <col min="5" max="5" width="7.85546875" customWidth="1"/>
    <col min="6" max="6" width="12" customWidth="1"/>
    <col min="7" max="7" width="17.5703125" customWidth="1"/>
    <col min="8" max="8" width="15.7109375" customWidth="1"/>
    <col min="9" max="9" width="29" style="3" customWidth="1"/>
    <col min="10" max="10" width="37.140625" customWidth="1"/>
    <col min="11" max="11" width="24.5703125" customWidth="1"/>
    <col min="12" max="12" width="14.5703125" customWidth="1"/>
    <col min="13" max="13" width="15.5703125" customWidth="1"/>
    <col min="14" max="14" width="12.5703125" customWidth="1"/>
  </cols>
  <sheetData>
    <row r="1" spans="1:9" ht="26.25" x14ac:dyDescent="0.3">
      <c r="B1" s="42" t="s">
        <v>304</v>
      </c>
      <c r="C1" s="15"/>
      <c r="I1" s="3" t="s">
        <v>554</v>
      </c>
    </row>
    <row r="2" spans="1:9" ht="26.25" x14ac:dyDescent="0.3">
      <c r="B2" s="16"/>
      <c r="C2" s="15"/>
    </row>
    <row r="3" spans="1:9" ht="18.75" x14ac:dyDescent="0.3">
      <c r="B3" s="41" t="s">
        <v>81</v>
      </c>
      <c r="C3" s="43" t="s">
        <v>309</v>
      </c>
      <c r="D3" s="44"/>
      <c r="E3" s="44"/>
      <c r="F3" s="44" t="s">
        <v>246</v>
      </c>
      <c r="G3" s="44"/>
      <c r="H3" s="26"/>
    </row>
    <row r="4" spans="1:9" x14ac:dyDescent="0.25">
      <c r="A4" s="20" t="s">
        <v>385</v>
      </c>
      <c r="B4" s="4" t="s">
        <v>0</v>
      </c>
      <c r="C4" s="5" t="s">
        <v>1</v>
      </c>
      <c r="D4" s="19" t="s">
        <v>183</v>
      </c>
      <c r="E4" s="19" t="s">
        <v>184</v>
      </c>
      <c r="F4" s="19" t="s">
        <v>2</v>
      </c>
      <c r="G4" s="19" t="s">
        <v>389</v>
      </c>
      <c r="H4" s="19" t="s">
        <v>400</v>
      </c>
      <c r="I4" s="19" t="s">
        <v>209</v>
      </c>
    </row>
    <row r="5" spans="1:9" s="1" customFormat="1" x14ac:dyDescent="0.25">
      <c r="A5" s="20">
        <v>1</v>
      </c>
      <c r="B5" t="s">
        <v>9</v>
      </c>
      <c r="C5" s="1" t="s">
        <v>565</v>
      </c>
      <c r="D5" s="10" t="s">
        <v>196</v>
      </c>
      <c r="E5" s="5"/>
      <c r="F5" s="10"/>
      <c r="G5" s="10"/>
      <c r="H5" s="10"/>
      <c r="I5" s="10"/>
    </row>
    <row r="6" spans="1:9" x14ac:dyDescent="0.25">
      <c r="A6" s="20">
        <v>2</v>
      </c>
      <c r="B6" t="s">
        <v>82</v>
      </c>
      <c r="C6" s="1" t="s">
        <v>566</v>
      </c>
      <c r="D6" s="10" t="s">
        <v>196</v>
      </c>
      <c r="E6" s="21"/>
      <c r="F6" s="10"/>
      <c r="G6" s="10"/>
      <c r="H6" s="10"/>
      <c r="I6" s="10"/>
    </row>
    <row r="7" spans="1:9" x14ac:dyDescent="0.25">
      <c r="A7" s="20">
        <v>3</v>
      </c>
      <c r="B7" t="s">
        <v>48</v>
      </c>
      <c r="C7" s="1" t="s">
        <v>566</v>
      </c>
      <c r="D7" s="10" t="s">
        <v>196</v>
      </c>
      <c r="E7" s="21"/>
      <c r="F7" s="10"/>
      <c r="G7" s="10"/>
      <c r="H7" s="10"/>
      <c r="I7" s="10"/>
    </row>
    <row r="8" spans="1:9" x14ac:dyDescent="0.25">
      <c r="A8" s="20">
        <v>4</v>
      </c>
      <c r="B8" t="s">
        <v>49</v>
      </c>
      <c r="C8" s="1" t="s">
        <v>566</v>
      </c>
      <c r="D8" s="10" t="s">
        <v>196</v>
      </c>
      <c r="E8" s="21"/>
      <c r="F8" s="10"/>
      <c r="G8" s="10"/>
      <c r="H8" s="10"/>
      <c r="I8" s="10"/>
    </row>
    <row r="9" spans="1:9" x14ac:dyDescent="0.25">
      <c r="A9" s="20">
        <v>5</v>
      </c>
      <c r="B9" t="s">
        <v>83</v>
      </c>
      <c r="C9" s="1" t="s">
        <v>566</v>
      </c>
      <c r="D9" s="10"/>
      <c r="E9" s="21" t="s">
        <v>196</v>
      </c>
      <c r="F9" s="10"/>
      <c r="G9" s="10"/>
      <c r="H9" s="10"/>
      <c r="I9" s="10" t="s">
        <v>525</v>
      </c>
    </row>
    <row r="10" spans="1:9" x14ac:dyDescent="0.25">
      <c r="A10" s="20">
        <v>6</v>
      </c>
      <c r="B10" t="s">
        <v>70</v>
      </c>
      <c r="C10" s="1" t="s">
        <v>566</v>
      </c>
      <c r="D10" s="10" t="s">
        <v>196</v>
      </c>
      <c r="E10" s="21"/>
      <c r="F10" s="10"/>
      <c r="G10" s="10"/>
      <c r="H10" s="10"/>
      <c r="I10" s="10"/>
    </row>
    <row r="11" spans="1:9" x14ac:dyDescent="0.25">
      <c r="A11" s="20">
        <v>7</v>
      </c>
      <c r="B11" t="s">
        <v>228</v>
      </c>
      <c r="C11" s="99"/>
      <c r="D11" s="94"/>
      <c r="E11" s="92" t="s">
        <v>196</v>
      </c>
      <c r="F11" s="94"/>
      <c r="G11" s="94"/>
      <c r="H11" s="94"/>
      <c r="I11" s="94"/>
    </row>
    <row r="12" spans="1:9" x14ac:dyDescent="0.25">
      <c r="A12" s="20">
        <v>8</v>
      </c>
      <c r="B12" t="s">
        <v>229</v>
      </c>
      <c r="C12" s="1"/>
      <c r="D12" s="10"/>
      <c r="E12" s="21" t="s">
        <v>196</v>
      </c>
      <c r="F12" s="10"/>
      <c r="G12" s="10"/>
      <c r="H12" s="10"/>
      <c r="I12" s="10"/>
    </row>
    <row r="13" spans="1:9" x14ac:dyDescent="0.25">
      <c r="A13" s="20">
        <v>9</v>
      </c>
      <c r="B13" t="s">
        <v>53</v>
      </c>
      <c r="C13" s="1" t="s">
        <v>566</v>
      </c>
      <c r="D13" s="10" t="s">
        <v>196</v>
      </c>
      <c r="E13" s="21"/>
      <c r="F13" s="10"/>
      <c r="G13" s="10"/>
      <c r="H13" s="10"/>
      <c r="I13" s="10"/>
    </row>
    <row r="14" spans="1:9" x14ac:dyDescent="0.25">
      <c r="A14" s="20">
        <v>10</v>
      </c>
      <c r="B14" t="s">
        <v>84</v>
      </c>
      <c r="C14" s="1" t="s">
        <v>566</v>
      </c>
      <c r="D14" s="10" t="s">
        <v>196</v>
      </c>
      <c r="E14" s="21"/>
      <c r="F14" s="10"/>
      <c r="G14" s="10"/>
      <c r="H14" s="10"/>
      <c r="I14" s="10"/>
    </row>
    <row r="15" spans="1:9" x14ac:dyDescent="0.25">
      <c r="A15" s="20">
        <v>11</v>
      </c>
      <c r="B15" t="s">
        <v>86</v>
      </c>
      <c r="C15" s="1" t="s">
        <v>566</v>
      </c>
      <c r="D15" s="10" t="s">
        <v>196</v>
      </c>
      <c r="E15" s="21"/>
      <c r="F15" s="10"/>
      <c r="G15" s="10"/>
      <c r="H15" s="10"/>
      <c r="I15" s="10" t="s">
        <v>231</v>
      </c>
    </row>
    <row r="16" spans="1:9" x14ac:dyDescent="0.25">
      <c r="A16" s="20"/>
      <c r="B16" s="3" t="s">
        <v>398</v>
      </c>
      <c r="C16" s="99"/>
      <c r="D16" s="94"/>
      <c r="E16" s="92"/>
      <c r="F16" s="94"/>
      <c r="G16" s="94"/>
      <c r="H16" s="94"/>
      <c r="I16" s="94"/>
    </row>
    <row r="17" spans="1:9" x14ac:dyDescent="0.25">
      <c r="A17" s="20">
        <v>12</v>
      </c>
      <c r="B17" t="s">
        <v>87</v>
      </c>
      <c r="C17" s="1" t="s">
        <v>566</v>
      </c>
      <c r="D17" s="10" t="s">
        <v>196</v>
      </c>
      <c r="E17" s="21"/>
      <c r="F17" s="10"/>
      <c r="G17" s="10"/>
      <c r="H17" s="10"/>
      <c r="I17" s="10"/>
    </row>
    <row r="18" spans="1:9" x14ac:dyDescent="0.25">
      <c r="A18" s="20">
        <v>13</v>
      </c>
      <c r="B18" t="s">
        <v>88</v>
      </c>
      <c r="C18" s="1" t="s">
        <v>566</v>
      </c>
      <c r="D18" s="10" t="s">
        <v>196</v>
      </c>
      <c r="E18" s="21" t="s">
        <v>196</v>
      </c>
      <c r="F18" s="10"/>
      <c r="G18" s="10"/>
      <c r="H18" s="10"/>
      <c r="I18" s="10" t="s">
        <v>524</v>
      </c>
    </row>
    <row r="19" spans="1:9" x14ac:dyDescent="0.25">
      <c r="A19" s="20">
        <v>14</v>
      </c>
      <c r="B19" t="s">
        <v>90</v>
      </c>
      <c r="C19" s="1" t="s">
        <v>566</v>
      </c>
      <c r="D19" s="10" t="s">
        <v>196</v>
      </c>
      <c r="E19" s="21" t="s">
        <v>196</v>
      </c>
      <c r="F19" s="10"/>
      <c r="G19" s="10"/>
      <c r="H19" s="10"/>
      <c r="I19" s="10" t="s">
        <v>526</v>
      </c>
    </row>
    <row r="20" spans="1:9" x14ac:dyDescent="0.25">
      <c r="A20" s="20">
        <v>15</v>
      </c>
      <c r="B20" t="s">
        <v>66</v>
      </c>
      <c r="C20" s="1" t="s">
        <v>566</v>
      </c>
      <c r="D20" s="10" t="s">
        <v>230</v>
      </c>
      <c r="E20" s="21"/>
      <c r="F20" s="10"/>
      <c r="G20" s="10"/>
      <c r="H20" s="10"/>
      <c r="I20" s="10"/>
    </row>
    <row r="21" spans="1:9" x14ac:dyDescent="0.25">
      <c r="A21" s="20">
        <v>16</v>
      </c>
      <c r="B21" t="s">
        <v>91</v>
      </c>
      <c r="C21" s="1" t="s">
        <v>565</v>
      </c>
      <c r="D21" s="10" t="s">
        <v>196</v>
      </c>
      <c r="E21" s="22"/>
      <c r="F21" s="10"/>
      <c r="G21" s="10"/>
      <c r="H21" s="10"/>
      <c r="I21" s="10"/>
    </row>
    <row r="22" spans="1:9" x14ac:dyDescent="0.25">
      <c r="A22" s="20"/>
      <c r="B22" s="66" t="s">
        <v>7</v>
      </c>
      <c r="C22" s="23"/>
      <c r="D22" s="97"/>
      <c r="E22" s="100"/>
      <c r="F22" s="98"/>
      <c r="G22" s="98"/>
      <c r="H22" s="9"/>
      <c r="I22" s="9"/>
    </row>
    <row r="24" spans="1:9" x14ac:dyDescent="0.25">
      <c r="I24"/>
    </row>
    <row r="25" spans="1:9" ht="18.75" x14ac:dyDescent="0.3">
      <c r="B25" s="40" t="s">
        <v>92</v>
      </c>
      <c r="C25" s="44" t="s">
        <v>310</v>
      </c>
      <c r="D25" s="44"/>
      <c r="E25" s="44"/>
      <c r="F25" s="44" t="s">
        <v>247</v>
      </c>
      <c r="G25" s="44"/>
      <c r="H25" s="44"/>
      <c r="I25"/>
    </row>
    <row r="26" spans="1:9" x14ac:dyDescent="0.25">
      <c r="A26" s="20" t="s">
        <v>385</v>
      </c>
      <c r="B26" s="4" t="s">
        <v>0</v>
      </c>
      <c r="C26" s="5" t="s">
        <v>1</v>
      </c>
      <c r="D26" s="19" t="s">
        <v>183</v>
      </c>
      <c r="E26" s="19" t="s">
        <v>184</v>
      </c>
      <c r="F26" s="19" t="s">
        <v>2</v>
      </c>
      <c r="G26" s="19" t="s">
        <v>389</v>
      </c>
      <c r="H26" s="19" t="s">
        <v>400</v>
      </c>
      <c r="I26" s="19" t="s">
        <v>209</v>
      </c>
    </row>
    <row r="27" spans="1:9" x14ac:dyDescent="0.25">
      <c r="A27" s="20">
        <v>1</v>
      </c>
      <c r="B27" s="18" t="s">
        <v>9</v>
      </c>
      <c r="C27" s="5" t="s">
        <v>565</v>
      </c>
      <c r="D27" s="10" t="s">
        <v>196</v>
      </c>
      <c r="E27" s="5"/>
      <c r="F27" s="10"/>
      <c r="G27" s="10"/>
      <c r="H27" s="10"/>
      <c r="I27" s="10"/>
    </row>
    <row r="28" spans="1:9" x14ac:dyDescent="0.25">
      <c r="A28" s="20">
        <v>2</v>
      </c>
      <c r="B28" t="s">
        <v>72</v>
      </c>
      <c r="C28" s="5" t="s">
        <v>566</v>
      </c>
      <c r="D28" s="10"/>
      <c r="E28" s="21"/>
      <c r="F28" s="10"/>
      <c r="G28" s="10"/>
      <c r="H28" s="10"/>
      <c r="I28" s="10"/>
    </row>
    <row r="29" spans="1:9" x14ac:dyDescent="0.25">
      <c r="A29" s="20">
        <v>3</v>
      </c>
      <c r="B29" t="s">
        <v>89</v>
      </c>
      <c r="C29" s="5" t="s">
        <v>566</v>
      </c>
      <c r="D29" s="10" t="s">
        <v>196</v>
      </c>
      <c r="E29" s="21"/>
      <c r="F29" s="10"/>
      <c r="G29" s="10"/>
      <c r="H29" s="10"/>
      <c r="I29" s="10"/>
    </row>
    <row r="30" spans="1:9" x14ac:dyDescent="0.25">
      <c r="A30" s="20">
        <v>4</v>
      </c>
      <c r="B30" t="s">
        <v>93</v>
      </c>
      <c r="C30" s="5" t="s">
        <v>566</v>
      </c>
      <c r="D30" s="10" t="s">
        <v>196</v>
      </c>
      <c r="E30" s="21" t="s">
        <v>195</v>
      </c>
      <c r="F30" s="10"/>
      <c r="G30" s="10"/>
      <c r="H30" s="10"/>
      <c r="I30" s="10"/>
    </row>
    <row r="31" spans="1:9" x14ac:dyDescent="0.25">
      <c r="A31" s="20">
        <v>5</v>
      </c>
      <c r="B31" t="s">
        <v>94</v>
      </c>
      <c r="C31" s="5" t="s">
        <v>566</v>
      </c>
      <c r="D31" s="10" t="s">
        <v>196</v>
      </c>
      <c r="E31" s="21" t="s">
        <v>196</v>
      </c>
      <c r="F31" s="10"/>
      <c r="G31" s="10"/>
      <c r="H31" s="10"/>
      <c r="I31" s="10"/>
    </row>
    <row r="32" spans="1:9" x14ac:dyDescent="0.25">
      <c r="A32" s="20">
        <v>6</v>
      </c>
      <c r="B32" t="s">
        <v>95</v>
      </c>
      <c r="C32" s="5" t="s">
        <v>565</v>
      </c>
      <c r="D32" s="10" t="s">
        <v>196</v>
      </c>
      <c r="E32" s="21"/>
      <c r="F32" s="10"/>
      <c r="G32" s="10"/>
      <c r="H32" s="10"/>
      <c r="I32" s="10"/>
    </row>
    <row r="33" spans="1:9" x14ac:dyDescent="0.25">
      <c r="A33" s="20">
        <v>7</v>
      </c>
      <c r="B33" t="s">
        <v>232</v>
      </c>
      <c r="C33" s="5" t="s">
        <v>233</v>
      </c>
      <c r="D33" s="10"/>
      <c r="E33" s="21"/>
      <c r="F33" s="10"/>
      <c r="G33" s="10"/>
      <c r="H33" s="10"/>
      <c r="I33" s="10"/>
    </row>
    <row r="34" spans="1:9" x14ac:dyDescent="0.25">
      <c r="A34" s="20">
        <v>8</v>
      </c>
      <c r="B34" t="s">
        <v>96</v>
      </c>
      <c r="C34" s="5" t="s">
        <v>565</v>
      </c>
      <c r="D34" s="10" t="s">
        <v>196</v>
      </c>
      <c r="E34" s="21"/>
      <c r="F34" s="10"/>
      <c r="G34" s="10"/>
      <c r="H34" s="10"/>
      <c r="I34" s="10" t="s">
        <v>235</v>
      </c>
    </row>
    <row r="35" spans="1:9" x14ac:dyDescent="0.25">
      <c r="A35" s="20">
        <v>9</v>
      </c>
      <c r="B35" t="s">
        <v>97</v>
      </c>
      <c r="C35" s="5" t="s">
        <v>566</v>
      </c>
      <c r="D35" s="10" t="s">
        <v>196</v>
      </c>
      <c r="E35" s="21"/>
      <c r="F35" s="10"/>
      <c r="G35" s="10"/>
      <c r="H35" s="10"/>
      <c r="I35" s="10"/>
    </row>
    <row r="36" spans="1:9" x14ac:dyDescent="0.25">
      <c r="A36" s="20">
        <v>10</v>
      </c>
      <c r="B36" t="s">
        <v>98</v>
      </c>
      <c r="C36" s="5" t="s">
        <v>566</v>
      </c>
      <c r="D36" s="10" t="s">
        <v>234</v>
      </c>
      <c r="E36" s="21" t="s">
        <v>196</v>
      </c>
      <c r="F36" s="10"/>
      <c r="G36" s="10"/>
      <c r="H36" s="10"/>
      <c r="I36" s="10"/>
    </row>
    <row r="37" spans="1:9" x14ac:dyDescent="0.25">
      <c r="A37" s="20">
        <v>11</v>
      </c>
      <c r="B37" t="s">
        <v>99</v>
      </c>
      <c r="C37" s="5" t="s">
        <v>565</v>
      </c>
      <c r="D37" s="10" t="s">
        <v>195</v>
      </c>
      <c r="E37" s="21"/>
      <c r="F37" s="10"/>
      <c r="G37" s="10"/>
      <c r="H37" s="10"/>
      <c r="I37" s="10"/>
    </row>
    <row r="38" spans="1:9" x14ac:dyDescent="0.25">
      <c r="A38" s="20"/>
      <c r="B38" s="3" t="s">
        <v>398</v>
      </c>
      <c r="C38" s="93"/>
      <c r="D38" s="94"/>
      <c r="E38" s="92"/>
      <c r="F38" s="94"/>
      <c r="G38" s="94"/>
      <c r="H38" s="94"/>
      <c r="I38" s="94"/>
    </row>
    <row r="39" spans="1:9" x14ac:dyDescent="0.25">
      <c r="A39" s="20">
        <v>12</v>
      </c>
      <c r="B39" t="s">
        <v>100</v>
      </c>
      <c r="C39" s="5" t="s">
        <v>565</v>
      </c>
      <c r="D39" s="10" t="s">
        <v>195</v>
      </c>
      <c r="E39" s="21"/>
      <c r="F39" s="10"/>
      <c r="G39" s="10"/>
      <c r="H39" s="10"/>
      <c r="I39" s="10" t="s">
        <v>236</v>
      </c>
    </row>
    <row r="40" spans="1:9" x14ac:dyDescent="0.25">
      <c r="A40" s="20">
        <v>13</v>
      </c>
      <c r="B40" t="s">
        <v>101</v>
      </c>
      <c r="C40" s="5" t="s">
        <v>566</v>
      </c>
      <c r="D40" s="10" t="s">
        <v>196</v>
      </c>
      <c r="E40" s="21"/>
      <c r="F40" s="10"/>
      <c r="G40" s="10"/>
      <c r="H40" s="10"/>
      <c r="I40" s="10"/>
    </row>
    <row r="41" spans="1:9" x14ac:dyDescent="0.25">
      <c r="A41" s="20">
        <v>14</v>
      </c>
      <c r="B41" t="s">
        <v>102</v>
      </c>
      <c r="C41" s="5" t="s">
        <v>565</v>
      </c>
      <c r="D41" s="10" t="s">
        <v>196</v>
      </c>
      <c r="E41" s="21"/>
      <c r="F41" s="10"/>
      <c r="G41" s="10"/>
      <c r="H41" s="10"/>
      <c r="I41" s="10"/>
    </row>
    <row r="42" spans="1:9" x14ac:dyDescent="0.25">
      <c r="A42" s="20">
        <v>15</v>
      </c>
      <c r="B42" t="s">
        <v>103</v>
      </c>
      <c r="C42" s="5" t="s">
        <v>565</v>
      </c>
      <c r="D42" s="10" t="s">
        <v>195</v>
      </c>
      <c r="E42" s="22"/>
      <c r="F42" s="10"/>
      <c r="G42" s="10"/>
      <c r="H42" s="10"/>
      <c r="I42" s="10"/>
    </row>
    <row r="43" spans="1:9" x14ac:dyDescent="0.25">
      <c r="A43" s="20"/>
      <c r="B43" s="66" t="s">
        <v>7</v>
      </c>
      <c r="C43" s="7"/>
      <c r="D43" s="97"/>
      <c r="E43" s="100"/>
      <c r="F43" s="98"/>
      <c r="G43" s="98"/>
      <c r="H43" s="9"/>
      <c r="I43" s="9"/>
    </row>
    <row r="46" spans="1:9" ht="18.75" x14ac:dyDescent="0.3">
      <c r="B46" s="40" t="s">
        <v>104</v>
      </c>
      <c r="C46" s="44" t="s">
        <v>311</v>
      </c>
      <c r="D46" s="44"/>
      <c r="E46" s="44"/>
      <c r="F46" s="44" t="s">
        <v>248</v>
      </c>
      <c r="G46" s="44"/>
      <c r="H46" s="26"/>
    </row>
    <row r="47" spans="1:9" x14ac:dyDescent="0.25">
      <c r="A47" s="20" t="s">
        <v>385</v>
      </c>
      <c r="B47" s="4" t="s">
        <v>0</v>
      </c>
      <c r="C47" s="5" t="s">
        <v>1</v>
      </c>
      <c r="D47" s="19" t="s">
        <v>183</v>
      </c>
      <c r="E47" s="19" t="s">
        <v>184</v>
      </c>
      <c r="F47" s="19" t="s">
        <v>2</v>
      </c>
      <c r="G47" s="19" t="s">
        <v>389</v>
      </c>
      <c r="H47" s="19" t="s">
        <v>400</v>
      </c>
      <c r="I47" s="19" t="s">
        <v>209</v>
      </c>
    </row>
    <row r="48" spans="1:9" x14ac:dyDescent="0.25">
      <c r="A48" s="20">
        <v>1</v>
      </c>
      <c r="B48" t="s">
        <v>120</v>
      </c>
      <c r="C48" s="5" t="s">
        <v>565</v>
      </c>
      <c r="D48" s="10" t="s">
        <v>196</v>
      </c>
      <c r="E48" s="5"/>
      <c r="F48" s="10"/>
      <c r="G48" s="10"/>
      <c r="H48" s="10"/>
      <c r="I48"/>
    </row>
    <row r="49" spans="1:9" x14ac:dyDescent="0.25">
      <c r="A49" s="20">
        <v>2</v>
      </c>
      <c r="B49" t="s">
        <v>109</v>
      </c>
      <c r="C49" s="5" t="s">
        <v>565</v>
      </c>
      <c r="D49" s="10" t="s">
        <v>195</v>
      </c>
      <c r="E49" s="21"/>
      <c r="F49" s="10"/>
      <c r="G49" s="10"/>
      <c r="H49" s="10"/>
      <c r="I49" s="10" t="s">
        <v>239</v>
      </c>
    </row>
    <row r="50" spans="1:9" x14ac:dyDescent="0.25">
      <c r="A50" s="20">
        <v>3</v>
      </c>
      <c r="B50" t="s">
        <v>108</v>
      </c>
      <c r="C50" s="5" t="s">
        <v>566</v>
      </c>
      <c r="D50" s="10" t="s">
        <v>196</v>
      </c>
      <c r="E50" s="21"/>
      <c r="F50" s="10"/>
      <c r="G50" s="10"/>
      <c r="H50" s="10"/>
      <c r="I50"/>
    </row>
    <row r="51" spans="1:9" x14ac:dyDescent="0.25">
      <c r="A51" s="20">
        <v>5</v>
      </c>
      <c r="B51" t="s">
        <v>238</v>
      </c>
      <c r="C51" s="5" t="s">
        <v>565</v>
      </c>
      <c r="D51" s="10" t="s">
        <v>196</v>
      </c>
      <c r="E51" s="21"/>
      <c r="F51" s="10"/>
      <c r="G51" s="10"/>
      <c r="H51" s="10"/>
      <c r="I51"/>
    </row>
    <row r="52" spans="1:9" x14ac:dyDescent="0.25">
      <c r="A52" s="20"/>
      <c r="B52" s="3" t="s">
        <v>398</v>
      </c>
      <c r="C52" s="93"/>
      <c r="D52" s="94"/>
      <c r="E52" s="92"/>
      <c r="F52" s="94"/>
      <c r="G52" s="94"/>
      <c r="H52" s="94"/>
      <c r="I52" s="95"/>
    </row>
    <row r="53" spans="1:9" x14ac:dyDescent="0.25">
      <c r="A53" s="20">
        <v>6</v>
      </c>
      <c r="B53" t="s">
        <v>107</v>
      </c>
      <c r="C53" s="5" t="s">
        <v>566</v>
      </c>
      <c r="D53" s="10" t="s">
        <v>195</v>
      </c>
      <c r="E53" s="21"/>
      <c r="F53" s="10"/>
      <c r="G53" s="10"/>
      <c r="H53" s="10"/>
      <c r="I53"/>
    </row>
    <row r="54" spans="1:9" x14ac:dyDescent="0.25">
      <c r="A54" s="20">
        <v>7</v>
      </c>
      <c r="B54" t="s">
        <v>106</v>
      </c>
      <c r="C54" s="5"/>
      <c r="D54" s="10" t="s">
        <v>523</v>
      </c>
      <c r="E54" s="21"/>
      <c r="F54" s="10"/>
      <c r="G54" s="10"/>
      <c r="H54" s="10"/>
      <c r="I54" s="128"/>
    </row>
    <row r="55" spans="1:9" x14ac:dyDescent="0.25">
      <c r="A55" s="20">
        <v>8</v>
      </c>
      <c r="B55" t="s">
        <v>105</v>
      </c>
      <c r="C55" s="5" t="s">
        <v>565</v>
      </c>
      <c r="D55" s="10"/>
      <c r="E55" s="21"/>
      <c r="F55" s="10"/>
      <c r="G55" s="10"/>
      <c r="H55" s="10"/>
      <c r="I55" s="128"/>
    </row>
    <row r="56" spans="1:9" x14ac:dyDescent="0.25">
      <c r="A56" s="20">
        <v>9</v>
      </c>
      <c r="B56" t="s">
        <v>237</v>
      </c>
      <c r="C56" s="5" t="s">
        <v>565</v>
      </c>
      <c r="D56" s="10"/>
      <c r="E56" s="21"/>
      <c r="F56" s="10"/>
      <c r="G56" s="10"/>
      <c r="H56" s="10"/>
      <c r="I56" s="128"/>
    </row>
    <row r="57" spans="1:9" x14ac:dyDescent="0.25">
      <c r="A57" s="20">
        <v>10</v>
      </c>
      <c r="B57" t="s">
        <v>110</v>
      </c>
      <c r="C57" s="5" t="s">
        <v>566</v>
      </c>
      <c r="D57" s="25">
        <v>41988</v>
      </c>
      <c r="E57" s="21" t="s">
        <v>196</v>
      </c>
      <c r="F57" s="10"/>
      <c r="G57" s="10"/>
      <c r="H57" s="10"/>
      <c r="I57"/>
    </row>
    <row r="58" spans="1:9" x14ac:dyDescent="0.25">
      <c r="A58" s="20">
        <v>11</v>
      </c>
      <c r="B58" t="s">
        <v>111</v>
      </c>
      <c r="C58" s="5" t="s">
        <v>566</v>
      </c>
      <c r="D58" s="10" t="s">
        <v>195</v>
      </c>
      <c r="E58" s="22"/>
      <c r="F58" s="10"/>
      <c r="G58" s="10"/>
      <c r="H58" s="10"/>
      <c r="I58"/>
    </row>
    <row r="59" spans="1:9" x14ac:dyDescent="0.25">
      <c r="A59" s="20">
        <v>12</v>
      </c>
      <c r="B59" s="66" t="s">
        <v>7</v>
      </c>
      <c r="C59" s="7"/>
      <c r="D59" s="97"/>
      <c r="E59" s="100"/>
      <c r="F59" s="98"/>
      <c r="G59" s="98"/>
      <c r="H59" s="9"/>
      <c r="I59" s="9"/>
    </row>
    <row r="60" spans="1:9" x14ac:dyDescent="0.25">
      <c r="A60" s="20"/>
    </row>
  </sheetData>
  <pageMargins left="0.65" right="0.7" top="0.48" bottom="0.48" header="0.3" footer="0.3"/>
  <pageSetup scale="72" fitToHeight="0" orientation="landscape" r:id="rId1"/>
  <headerFooter>
    <oddHeader>&amp;A</oddHeader>
    <oddFooter>&amp;CPrinted: &amp;D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Summary Page</vt:lpstr>
      <vt:lpstr>Scorecard</vt:lpstr>
      <vt:lpstr>Carbon Emissions (month)</vt:lpstr>
      <vt:lpstr>Payback template (Layout)</vt:lpstr>
      <vt:lpstr>Payback Template</vt:lpstr>
      <vt:lpstr>Central Services</vt:lpstr>
      <vt:lpstr>Steamboat</vt:lpstr>
      <vt:lpstr>Edwards</vt:lpstr>
      <vt:lpstr>Spring Valley</vt:lpstr>
      <vt:lpstr>Leadville</vt:lpstr>
      <vt:lpstr>Summit</vt:lpstr>
      <vt:lpstr>Glenwood Center</vt:lpstr>
      <vt:lpstr>Aspen</vt:lpstr>
      <vt:lpstr>Rifle</vt:lpstr>
      <vt:lpstr>Carbondale</vt:lpstr>
      <vt:lpstr>Carbondale!Print_Titles</vt:lpstr>
      <vt:lpstr>'Central Services'!Print_Titles</vt:lpstr>
      <vt:lpstr>Edwards!Print_Titles</vt:lpstr>
      <vt:lpstr>'Glenwood Center'!Print_Titles</vt:lpstr>
      <vt:lpstr>Leadville!Print_Titles</vt:lpstr>
      <vt:lpstr>'Spring Valley'!Print_Titles</vt:lpstr>
      <vt:lpstr>Steamboat!Print_Titles</vt:lpstr>
      <vt:lpstr>Summit!Print_Titles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Waller, Peter</dc:creator>
  <cp:lastModifiedBy>Waller, Peter</cp:lastModifiedBy>
  <cp:lastPrinted>2015-02-13T15:21:34Z</cp:lastPrinted>
  <dcterms:created xsi:type="dcterms:W3CDTF">2014-03-04T20:56:07Z</dcterms:created>
  <dcterms:modified xsi:type="dcterms:W3CDTF">2015-06-12T20:16:34Z</dcterms:modified>
</cp:coreProperties>
</file>